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21075" windowHeight="10035"/>
  </bookViews>
  <sheets>
    <sheet name="Tracking Sheet" sheetId="1" r:id="rId1"/>
    <sheet name="Tables" sheetId="2" r:id="rId2"/>
    <sheet name="Instructions" sheetId="3" r:id="rId3"/>
  </sheets>
  <definedNames>
    <definedName name="_xlnm.Print_Area" localSheetId="0">'Tracking Sheet'!$A$1:$CB$34</definedName>
  </definedNames>
  <calcPr calcId="145621"/>
</workbook>
</file>

<file path=xl/calcChain.xml><?xml version="1.0" encoding="utf-8"?>
<calcChain xmlns="http://schemas.openxmlformats.org/spreadsheetml/2006/main">
  <c r="CN5" i="1" l="1"/>
  <c r="CH5" i="1"/>
  <c r="CC5" i="1"/>
  <c r="CS5" i="1"/>
  <c r="AO33" i="1"/>
  <c r="AO32" i="1"/>
  <c r="AO31" i="1"/>
  <c r="AO30" i="1"/>
  <c r="AO29" i="1"/>
  <c r="AO28" i="1"/>
  <c r="AO27" i="1"/>
  <c r="AO26" i="1"/>
  <c r="AO25" i="1"/>
  <c r="AO24" i="1"/>
  <c r="AO23" i="1"/>
  <c r="AO22" i="1"/>
  <c r="AO15" i="1"/>
  <c r="K25" i="2"/>
  <c r="AD33" i="1" s="1"/>
  <c r="K24" i="2"/>
  <c r="AD32" i="1" s="1"/>
  <c r="K23" i="2"/>
  <c r="AD31" i="1" s="1"/>
  <c r="K22" i="2"/>
  <c r="AD30" i="1" s="1"/>
  <c r="K21" i="2"/>
  <c r="AD29" i="1" s="1"/>
  <c r="K20" i="2"/>
  <c r="AD28" i="1" s="1"/>
  <c r="K19" i="2"/>
  <c r="AD27" i="1" s="1"/>
  <c r="K18" i="2"/>
  <c r="AD26" i="1" s="1"/>
  <c r="K17" i="2"/>
  <c r="AD25" i="1" s="1"/>
  <c r="K16" i="2"/>
  <c r="AD24" i="1" s="1"/>
  <c r="K15" i="2"/>
  <c r="AD23" i="1" s="1"/>
  <c r="K14" i="2"/>
  <c r="K13" i="2"/>
  <c r="K12" i="2"/>
  <c r="K11" i="2"/>
  <c r="K10" i="2"/>
  <c r="K9" i="2"/>
  <c r="K8" i="2"/>
  <c r="K7" i="2"/>
  <c r="K6" i="2"/>
  <c r="K5" i="2"/>
  <c r="K4" i="2"/>
  <c r="K3" i="2"/>
  <c r="K2" i="2"/>
  <c r="AL33" i="1"/>
  <c r="AL32" i="1"/>
  <c r="AL31" i="1"/>
  <c r="AL30" i="1"/>
  <c r="AL29" i="1"/>
  <c r="AL28" i="1"/>
  <c r="AL27" i="1"/>
  <c r="AL26" i="1"/>
  <c r="AL25" i="1"/>
  <c r="AL24" i="1"/>
  <c r="AL23" i="1"/>
  <c r="AL22" i="1"/>
  <c r="AL21" i="1"/>
  <c r="AL20" i="1"/>
  <c r="AL19" i="1"/>
  <c r="AL18" i="1"/>
  <c r="AL17" i="1"/>
  <c r="AL16" i="1"/>
  <c r="AL15" i="1"/>
  <c r="AL14" i="1"/>
  <c r="AL13" i="1"/>
  <c r="AL12" i="1"/>
  <c r="AL11" i="1"/>
  <c r="AL10" i="1"/>
  <c r="AW10" i="1" s="1"/>
  <c r="AW11" i="1" l="1"/>
  <c r="AW12" i="1" s="1"/>
  <c r="AW13" i="1" s="1"/>
  <c r="AW14" i="1" s="1"/>
  <c r="AW15" i="1" s="1"/>
  <c r="AW16" i="1" s="1"/>
  <c r="AW17" i="1" s="1"/>
  <c r="AW18" i="1" s="1"/>
  <c r="AW19" i="1" s="1"/>
  <c r="AW20" i="1" s="1"/>
  <c r="AW21" i="1" s="1"/>
  <c r="AW22" i="1" s="1"/>
  <c r="AW23" i="1" s="1"/>
  <c r="AW24" i="1" s="1"/>
  <c r="AW25" i="1" s="1"/>
  <c r="AW26" i="1" s="1"/>
  <c r="AW27" i="1" s="1"/>
  <c r="AW28" i="1" s="1"/>
  <c r="AW29" i="1" s="1"/>
  <c r="AW30" i="1" s="1"/>
  <c r="AW31" i="1" s="1"/>
  <c r="AW32" i="1" s="1"/>
  <c r="AW33" i="1" s="1"/>
  <c r="AD12" i="1"/>
  <c r="AD14" i="1"/>
  <c r="AD16" i="1"/>
  <c r="AD18" i="1"/>
  <c r="AD22" i="1"/>
  <c r="AD20" i="1"/>
  <c r="AD11" i="1"/>
  <c r="AD13" i="1"/>
  <c r="AD15" i="1"/>
  <c r="AD17" i="1"/>
  <c r="AD19" i="1"/>
  <c r="AD21" i="1"/>
  <c r="CL4" i="1"/>
  <c r="BH2" i="2" s="1"/>
  <c r="CA4" i="1"/>
  <c r="BD2" i="2" s="1"/>
  <c r="BP4" i="1"/>
  <c r="AZ2" i="2" s="1"/>
  <c r="BE4" i="1"/>
  <c r="AV2" i="2" s="1"/>
  <c r="AT4" i="1"/>
  <c r="AR2" i="2" s="1"/>
  <c r="AI4" i="1"/>
  <c r="AN2" i="2" s="1"/>
  <c r="X4" i="1"/>
  <c r="AJ2" i="2" s="1"/>
  <c r="M4" i="1"/>
  <c r="CR9" i="1"/>
  <c r="BE2" i="2" s="1"/>
  <c r="CL9" i="1"/>
  <c r="BA2" i="2" s="1"/>
  <c r="CF9" i="1"/>
  <c r="AW2" i="2" s="1"/>
  <c r="BZ9" i="1"/>
  <c r="AS2" i="2" s="1"/>
  <c r="BT9" i="1"/>
  <c r="AO2" i="2" s="1"/>
  <c r="BN9" i="1"/>
  <c r="AK2" i="2" s="1"/>
  <c r="BH9" i="1"/>
  <c r="AG2" i="2" s="1"/>
  <c r="BB9" i="1"/>
  <c r="AC2" i="2" s="1"/>
  <c r="I31" i="2"/>
  <c r="I28" i="2"/>
  <c r="M2" i="2"/>
  <c r="CR5" i="1"/>
  <c r="CG5" i="1"/>
  <c r="BV5" i="1"/>
  <c r="BK5" i="1"/>
  <c r="AZ5" i="1"/>
  <c r="AO5" i="1"/>
  <c r="AD5" i="1"/>
  <c r="S5" i="1"/>
  <c r="AD10" i="1" l="1"/>
  <c r="AV27" i="2"/>
  <c r="AV25" i="2"/>
  <c r="AV23" i="2"/>
  <c r="AV21" i="2"/>
  <c r="AV19" i="2"/>
  <c r="AV17" i="2"/>
  <c r="AV15" i="2"/>
  <c r="AV13" i="2"/>
  <c r="AV11" i="2"/>
  <c r="AV9" i="2"/>
  <c r="AV7" i="2"/>
  <c r="AV5" i="2"/>
  <c r="AT27" i="2"/>
  <c r="AT25" i="2"/>
  <c r="AT23" i="2"/>
  <c r="AT21" i="2"/>
  <c r="AT19" i="2"/>
  <c r="AT17" i="2"/>
  <c r="AT15" i="2"/>
  <c r="AT13" i="2"/>
  <c r="AT11" i="2"/>
  <c r="AT9" i="2"/>
  <c r="AT7" i="2"/>
  <c r="AT5" i="2"/>
  <c r="AV26" i="2"/>
  <c r="AV24" i="2"/>
  <c r="AV22" i="2"/>
  <c r="AV20" i="2"/>
  <c r="AV18" i="2"/>
  <c r="AV16" i="2"/>
  <c r="AV14" i="2"/>
  <c r="AV12" i="2"/>
  <c r="AV10" i="2"/>
  <c r="AV8" i="2"/>
  <c r="AV6" i="2"/>
  <c r="AT26" i="2"/>
  <c r="AT24" i="2"/>
  <c r="AT22" i="2"/>
  <c r="AT20" i="2"/>
  <c r="AT18" i="2"/>
  <c r="AT16" i="2"/>
  <c r="AT14" i="2"/>
  <c r="AT12" i="2"/>
  <c r="AT10" i="2"/>
  <c r="AT8" i="2"/>
  <c r="AT6" i="2"/>
  <c r="AN26" i="2"/>
  <c r="AN24" i="2"/>
  <c r="AN22" i="2"/>
  <c r="AN20" i="2"/>
  <c r="AN18" i="2"/>
  <c r="AL26" i="2"/>
  <c r="AL24" i="2"/>
  <c r="AL22" i="2"/>
  <c r="AL20" i="2"/>
  <c r="AL18" i="2"/>
  <c r="AN4" i="2"/>
  <c r="AN27" i="2"/>
  <c r="AN25" i="2"/>
  <c r="AN23" i="2"/>
  <c r="AN21" i="2"/>
  <c r="AN19" i="2"/>
  <c r="AL27" i="2"/>
  <c r="AL25" i="2"/>
  <c r="AL23" i="2"/>
  <c r="AL21" i="2"/>
  <c r="AL19" i="2"/>
  <c r="BD27" i="2"/>
  <c r="BD25" i="2"/>
  <c r="BD23" i="2"/>
  <c r="BD21" i="2"/>
  <c r="BD19" i="2"/>
  <c r="BD17" i="2"/>
  <c r="BD15" i="2"/>
  <c r="BD13" i="2"/>
  <c r="BD11" i="2"/>
  <c r="BD9" i="2"/>
  <c r="BD7" i="2"/>
  <c r="BD5" i="2"/>
  <c r="BB27" i="2"/>
  <c r="BB25" i="2"/>
  <c r="BB23" i="2"/>
  <c r="BB21" i="2"/>
  <c r="BB19" i="2"/>
  <c r="BB17" i="2"/>
  <c r="BB15" i="2"/>
  <c r="BB13" i="2"/>
  <c r="BB11" i="2"/>
  <c r="BB9" i="2"/>
  <c r="BB7" i="2"/>
  <c r="BB5" i="2"/>
  <c r="BD26" i="2"/>
  <c r="BD24" i="2"/>
  <c r="BD22" i="2"/>
  <c r="BD20" i="2"/>
  <c r="BD18" i="2"/>
  <c r="BD16" i="2"/>
  <c r="BD14" i="2"/>
  <c r="BD12" i="2"/>
  <c r="BD10" i="2"/>
  <c r="BD8" i="2"/>
  <c r="BD6" i="2"/>
  <c r="BB26" i="2"/>
  <c r="BB24" i="2"/>
  <c r="BB22" i="2"/>
  <c r="BB20" i="2"/>
  <c r="BB18" i="2"/>
  <c r="BB16" i="2"/>
  <c r="BB14" i="2"/>
  <c r="BB12" i="2"/>
  <c r="BB10" i="2"/>
  <c r="BB8" i="2"/>
  <c r="BB6" i="2"/>
  <c r="BD4" i="2"/>
  <c r="AJ26" i="2"/>
  <c r="AJ24" i="2"/>
  <c r="AJ22" i="2"/>
  <c r="AJ20" i="2"/>
  <c r="AJ18" i="2"/>
  <c r="AH26" i="2"/>
  <c r="AH24" i="2"/>
  <c r="AH22" i="2"/>
  <c r="AH20" i="2"/>
  <c r="AH18" i="2"/>
  <c r="AJ27" i="2"/>
  <c r="AJ25" i="2"/>
  <c r="AJ23" i="2"/>
  <c r="AJ21" i="2"/>
  <c r="AJ19" i="2"/>
  <c r="AH27" i="2"/>
  <c r="AH25" i="2"/>
  <c r="AH23" i="2"/>
  <c r="AH21" i="2"/>
  <c r="AH19" i="2"/>
  <c r="AJ4" i="2"/>
  <c r="AZ26" i="2"/>
  <c r="AZ24" i="2"/>
  <c r="AZ22" i="2"/>
  <c r="AZ20" i="2"/>
  <c r="AZ18" i="2"/>
  <c r="AZ16" i="2"/>
  <c r="AZ14" i="2"/>
  <c r="AZ12" i="2"/>
  <c r="AZ10" i="2"/>
  <c r="AZ8" i="2"/>
  <c r="AZ6" i="2"/>
  <c r="AX26" i="2"/>
  <c r="AX24" i="2"/>
  <c r="AX22" i="2"/>
  <c r="AX20" i="2"/>
  <c r="AX18" i="2"/>
  <c r="AX16" i="2"/>
  <c r="AX14" i="2"/>
  <c r="AX12" i="2"/>
  <c r="AX10" i="2"/>
  <c r="AX8" i="2"/>
  <c r="AX6" i="2"/>
  <c r="AZ27" i="2"/>
  <c r="AZ25" i="2"/>
  <c r="AZ23" i="2"/>
  <c r="AZ21" i="2"/>
  <c r="AZ19" i="2"/>
  <c r="AZ17" i="2"/>
  <c r="AZ15" i="2"/>
  <c r="AZ13" i="2"/>
  <c r="AZ11" i="2"/>
  <c r="AZ9" i="2"/>
  <c r="AZ7" i="2"/>
  <c r="AZ5" i="2"/>
  <c r="AX27" i="2"/>
  <c r="AX25" i="2"/>
  <c r="AX23" i="2"/>
  <c r="AX21" i="2"/>
  <c r="AX19" i="2"/>
  <c r="AX17" i="2"/>
  <c r="AX15" i="2"/>
  <c r="AX13" i="2"/>
  <c r="AX11" i="2"/>
  <c r="AX9" i="2"/>
  <c r="AX7" i="2"/>
  <c r="AX5" i="2"/>
  <c r="BH26" i="2"/>
  <c r="BH24" i="2"/>
  <c r="BH22" i="2"/>
  <c r="BH20" i="2"/>
  <c r="BH18" i="2"/>
  <c r="BH16" i="2"/>
  <c r="BH14" i="2"/>
  <c r="BH12" i="2"/>
  <c r="BH10" i="2"/>
  <c r="BH8" i="2"/>
  <c r="BH6" i="2"/>
  <c r="BF26" i="2"/>
  <c r="BF24" i="2"/>
  <c r="BF22" i="2"/>
  <c r="BF20" i="2"/>
  <c r="BF18" i="2"/>
  <c r="BF16" i="2"/>
  <c r="BF14" i="2"/>
  <c r="BF12" i="2"/>
  <c r="BF10" i="2"/>
  <c r="BF8" i="2"/>
  <c r="BF6" i="2"/>
  <c r="BH4" i="2"/>
  <c r="BH27" i="2"/>
  <c r="BH25" i="2"/>
  <c r="BH23" i="2"/>
  <c r="BH21" i="2"/>
  <c r="BH19" i="2"/>
  <c r="BH17" i="2"/>
  <c r="BH15" i="2"/>
  <c r="BH13" i="2"/>
  <c r="BH11" i="2"/>
  <c r="BH9" i="2"/>
  <c r="BH7" i="2"/>
  <c r="BH5" i="2"/>
  <c r="BF27" i="2"/>
  <c r="BF25" i="2"/>
  <c r="BF23" i="2"/>
  <c r="BF21" i="2"/>
  <c r="BF19" i="2"/>
  <c r="BF17" i="2"/>
  <c r="BF15" i="2"/>
  <c r="BF13" i="2"/>
  <c r="BF11" i="2"/>
  <c r="BF9" i="2"/>
  <c r="BF7" i="2"/>
  <c r="BF5" i="2"/>
  <c r="AR26" i="2"/>
  <c r="AR24" i="2"/>
  <c r="AR22" i="2"/>
  <c r="AR20" i="2"/>
  <c r="AR18" i="2"/>
  <c r="AP27" i="2"/>
  <c r="AP25" i="2"/>
  <c r="AP23" i="2"/>
  <c r="AP21" i="2"/>
  <c r="AP19" i="2"/>
  <c r="AR27" i="2"/>
  <c r="AR25" i="2"/>
  <c r="AR23" i="2"/>
  <c r="AR21" i="2"/>
  <c r="AR19" i="2"/>
  <c r="AP26" i="2"/>
  <c r="AP24" i="2"/>
  <c r="AP22" i="2"/>
  <c r="AP20" i="2"/>
  <c r="AP18" i="2"/>
  <c r="AR4" i="2"/>
  <c r="AZ4" i="2"/>
  <c r="AV4" i="2"/>
  <c r="BC26" i="2"/>
  <c r="BC24" i="2"/>
  <c r="BC22" i="2"/>
  <c r="BC20" i="2"/>
  <c r="BC18" i="2"/>
  <c r="BC16" i="2"/>
  <c r="BC14" i="2"/>
  <c r="BC12" i="2"/>
  <c r="BC10" i="2"/>
  <c r="BC8" i="2"/>
  <c r="BC6" i="2"/>
  <c r="BC4" i="2"/>
  <c r="BB4" i="2"/>
  <c r="BC27" i="2"/>
  <c r="BC25" i="2"/>
  <c r="BC23" i="2"/>
  <c r="BC21" i="2"/>
  <c r="BC19" i="2"/>
  <c r="BC17" i="2"/>
  <c r="BC15" i="2"/>
  <c r="BC13" i="2"/>
  <c r="BC11" i="2"/>
  <c r="BC9" i="2"/>
  <c r="BC7" i="2"/>
  <c r="BC5" i="2"/>
  <c r="BD1" i="2"/>
  <c r="AL4" i="2"/>
  <c r="AN1" i="2"/>
  <c r="AT4" i="2"/>
  <c r="AV1" i="2"/>
  <c r="AH4" i="2"/>
  <c r="AJ1" i="2"/>
  <c r="AP4" i="2"/>
  <c r="AR1" i="2"/>
  <c r="AX4" i="2"/>
  <c r="AZ1" i="2"/>
  <c r="BG27" i="2"/>
  <c r="BG25" i="2"/>
  <c r="BG23" i="2"/>
  <c r="BG20" i="2"/>
  <c r="BG18" i="2"/>
  <c r="BG16" i="2"/>
  <c r="BG14" i="2"/>
  <c r="BG12" i="2"/>
  <c r="BG10" i="2"/>
  <c r="BG8" i="2"/>
  <c r="BG6" i="2"/>
  <c r="BG4" i="2"/>
  <c r="BF4" i="2"/>
  <c r="BG21" i="2"/>
  <c r="BG26" i="2"/>
  <c r="BG24" i="2"/>
  <c r="BG22" i="2"/>
  <c r="BG19" i="2"/>
  <c r="BG17" i="2"/>
  <c r="BG15" i="2"/>
  <c r="BG13" i="2"/>
  <c r="BG11" i="2"/>
  <c r="BG9" i="2"/>
  <c r="BG7" i="2"/>
  <c r="BG5" i="2"/>
  <c r="BH1" i="2"/>
  <c r="AF2" i="2"/>
  <c r="AA44" i="2"/>
  <c r="AA43" i="2"/>
  <c r="AA42" i="2"/>
  <c r="AA41" i="2"/>
  <c r="AA40" i="2"/>
  <c r="AA39" i="2"/>
  <c r="AA38" i="2"/>
  <c r="AA37" i="2"/>
  <c r="AA36" i="2"/>
  <c r="AA35" i="2"/>
  <c r="AA34" i="2"/>
  <c r="AA33" i="2"/>
  <c r="AA32" i="2"/>
  <c r="AA31" i="2"/>
  <c r="AA30" i="2"/>
  <c r="AA29" i="2"/>
  <c r="AA28" i="2"/>
  <c r="AA27" i="2"/>
  <c r="AA26" i="2"/>
  <c r="AA5" i="2"/>
  <c r="W44" i="2"/>
  <c r="S44" i="2"/>
  <c r="W43" i="2"/>
  <c r="S43" i="2"/>
  <c r="W42" i="2"/>
  <c r="S42" i="2"/>
  <c r="W41" i="2"/>
  <c r="S41" i="2"/>
  <c r="W40" i="2"/>
  <c r="S40" i="2"/>
  <c r="W39" i="2"/>
  <c r="S39" i="2"/>
  <c r="W38" i="2"/>
  <c r="S38" i="2"/>
  <c r="W37" i="2"/>
  <c r="S37" i="2"/>
  <c r="W36" i="2"/>
  <c r="S36" i="2"/>
  <c r="W35" i="2"/>
  <c r="S35" i="2"/>
  <c r="W34" i="2"/>
  <c r="S34" i="2"/>
  <c r="W33" i="2"/>
  <c r="S33" i="2"/>
  <c r="W32" i="2"/>
  <c r="S32" i="2"/>
  <c r="W31" i="2"/>
  <c r="S31" i="2"/>
  <c r="W30" i="2"/>
  <c r="S30" i="2"/>
  <c r="W29" i="2"/>
  <c r="S29" i="2"/>
  <c r="W28" i="2"/>
  <c r="S28" i="2"/>
  <c r="W27" i="2"/>
  <c r="S27" i="2"/>
  <c r="W26" i="2"/>
  <c r="S26" i="2"/>
  <c r="AA21" i="2"/>
  <c r="AA20" i="2"/>
  <c r="AA19" i="2"/>
  <c r="AA18" i="2"/>
  <c r="AA17" i="2"/>
  <c r="AA16" i="2"/>
  <c r="AA15" i="2"/>
  <c r="AA14" i="2"/>
  <c r="AA13" i="2"/>
  <c r="AA12" i="2"/>
  <c r="AA11" i="2"/>
  <c r="AA10" i="2"/>
  <c r="AA9" i="2"/>
  <c r="AA8" i="2"/>
  <c r="AA7" i="2"/>
  <c r="AA6" i="2"/>
  <c r="AA4" i="2"/>
  <c r="AA3" i="2"/>
  <c r="W21" i="2"/>
  <c r="W20" i="2"/>
  <c r="W19" i="2"/>
  <c r="W18" i="2"/>
  <c r="W17" i="2"/>
  <c r="W16" i="2"/>
  <c r="W15" i="2"/>
  <c r="W14" i="2"/>
  <c r="W13" i="2"/>
  <c r="W12" i="2"/>
  <c r="W11" i="2"/>
  <c r="W10" i="2"/>
  <c r="W9" i="2"/>
  <c r="W8" i="2"/>
  <c r="W7" i="2"/>
  <c r="W6" i="2"/>
  <c r="W5" i="2"/>
  <c r="W4" i="2"/>
  <c r="W3" i="2"/>
  <c r="S21" i="2"/>
  <c r="S20" i="2"/>
  <c r="S19" i="2"/>
  <c r="S18" i="2"/>
  <c r="S17" i="2"/>
  <c r="S16" i="2"/>
  <c r="S15" i="2"/>
  <c r="S14" i="2"/>
  <c r="S13" i="2"/>
  <c r="S12" i="2"/>
  <c r="S11" i="2"/>
  <c r="S10" i="2"/>
  <c r="S9" i="2"/>
  <c r="S8" i="2"/>
  <c r="S7" i="2"/>
  <c r="S6" i="2"/>
  <c r="S5" i="2"/>
  <c r="S4" i="2"/>
  <c r="S3" i="2"/>
  <c r="I34" i="2"/>
  <c r="AS7" i="1" s="1"/>
  <c r="AF26" i="2" l="1"/>
  <c r="AF24" i="2"/>
  <c r="AF22" i="2"/>
  <c r="AF20" i="2"/>
  <c r="AF18" i="2"/>
  <c r="AD26" i="2"/>
  <c r="AD24" i="2"/>
  <c r="AD22" i="2"/>
  <c r="AD20" i="2"/>
  <c r="AD18" i="2"/>
  <c r="AF4" i="2"/>
  <c r="AF27" i="2"/>
  <c r="AF25" i="2"/>
  <c r="AF23" i="2"/>
  <c r="AF21" i="2"/>
  <c r="AF19" i="2"/>
  <c r="AD27" i="2"/>
  <c r="AD25" i="2"/>
  <c r="AD23" i="2"/>
  <c r="AD21" i="2"/>
  <c r="AD19" i="2"/>
  <c r="AD4" i="2"/>
  <c r="CT13" i="1"/>
  <c r="CR13" i="1"/>
  <c r="CT17" i="1"/>
  <c r="CR17" i="1"/>
  <c r="CT21" i="1"/>
  <c r="CR21" i="1"/>
  <c r="CT25" i="1"/>
  <c r="CR25" i="1"/>
  <c r="CT30" i="1"/>
  <c r="CR30" i="1"/>
  <c r="CT27" i="1"/>
  <c r="CR27" i="1"/>
  <c r="CT12" i="1"/>
  <c r="CR12" i="1"/>
  <c r="CT16" i="1"/>
  <c r="CR16" i="1"/>
  <c r="CT20" i="1"/>
  <c r="CR20" i="1"/>
  <c r="CT24" i="1"/>
  <c r="CR24" i="1"/>
  <c r="CT29" i="1"/>
  <c r="CR29" i="1"/>
  <c r="CT33" i="1"/>
  <c r="CR33" i="1"/>
  <c r="CN11" i="1"/>
  <c r="CL11" i="1"/>
  <c r="CN15" i="1"/>
  <c r="CL15" i="1"/>
  <c r="CN19" i="1"/>
  <c r="CL19" i="1"/>
  <c r="CN23" i="1"/>
  <c r="CL23" i="1"/>
  <c r="CN27" i="1"/>
  <c r="CL27" i="1"/>
  <c r="CN31" i="1"/>
  <c r="CL31" i="1"/>
  <c r="CN10" i="1"/>
  <c r="CL10" i="1"/>
  <c r="CL14" i="1"/>
  <c r="CN14" i="1"/>
  <c r="CL18" i="1"/>
  <c r="CN18" i="1"/>
  <c r="CL22" i="1"/>
  <c r="CN22" i="1"/>
  <c r="CL26" i="1"/>
  <c r="CN26" i="1"/>
  <c r="CL30" i="1"/>
  <c r="CN30" i="1"/>
  <c r="AF1" i="2"/>
  <c r="BI1" i="2" s="1"/>
  <c r="CT11" i="1"/>
  <c r="CR11" i="1"/>
  <c r="CT15" i="1"/>
  <c r="CR15" i="1"/>
  <c r="CT19" i="1"/>
  <c r="CR19" i="1"/>
  <c r="CT23" i="1"/>
  <c r="CR23" i="1"/>
  <c r="CT28" i="1"/>
  <c r="CR28" i="1"/>
  <c r="CT32" i="1"/>
  <c r="CR32" i="1"/>
  <c r="CT10" i="1"/>
  <c r="CR10" i="1"/>
  <c r="CT14" i="1"/>
  <c r="CR14" i="1"/>
  <c r="CT18" i="1"/>
  <c r="CR18" i="1"/>
  <c r="CT22" i="1"/>
  <c r="CR22" i="1"/>
  <c r="CT26" i="1"/>
  <c r="CR26" i="1"/>
  <c r="CT31" i="1"/>
  <c r="CR31" i="1"/>
  <c r="CN13" i="1"/>
  <c r="CL13" i="1"/>
  <c r="CN17" i="1"/>
  <c r="CL17" i="1"/>
  <c r="CN21" i="1"/>
  <c r="CL21" i="1"/>
  <c r="CN25" i="1"/>
  <c r="CL25" i="1"/>
  <c r="CN29" i="1"/>
  <c r="CL29" i="1"/>
  <c r="CN33" i="1"/>
  <c r="CL33" i="1"/>
  <c r="CL12" i="1"/>
  <c r="CN12" i="1"/>
  <c r="CL16" i="1"/>
  <c r="CN16" i="1"/>
  <c r="CL20" i="1"/>
  <c r="CN20" i="1"/>
  <c r="CL24" i="1"/>
  <c r="CN24" i="1"/>
  <c r="CL28" i="1"/>
  <c r="CN28" i="1"/>
  <c r="CL32" i="1"/>
  <c r="CN32" i="1"/>
  <c r="M24" i="2"/>
  <c r="M25" i="2"/>
  <c r="M23" i="2"/>
  <c r="M3" i="2"/>
  <c r="AC5" i="2" l="1"/>
  <c r="AC7" i="2"/>
  <c r="AC9" i="2"/>
  <c r="BE27" i="2"/>
  <c r="AW27" i="2"/>
  <c r="AO27" i="2"/>
  <c r="AG27" i="2"/>
  <c r="BE26" i="2"/>
  <c r="AW26" i="2"/>
  <c r="AO26" i="2"/>
  <c r="AG26" i="2"/>
  <c r="BE25" i="2"/>
  <c r="AW25" i="2"/>
  <c r="AO25" i="2"/>
  <c r="AG25" i="2"/>
  <c r="BE24" i="2"/>
  <c r="AW24" i="2"/>
  <c r="AO24" i="2"/>
  <c r="AG24" i="2"/>
  <c r="BE23" i="2"/>
  <c r="AW23" i="2"/>
  <c r="AO23" i="2"/>
  <c r="AG23" i="2"/>
  <c r="BE22" i="2"/>
  <c r="AW22" i="2"/>
  <c r="AO22" i="2"/>
  <c r="AG22" i="2"/>
  <c r="BE21" i="2"/>
  <c r="AW21" i="2"/>
  <c r="AO21" i="2"/>
  <c r="AG21" i="2"/>
  <c r="BE20" i="2"/>
  <c r="AW20" i="2"/>
  <c r="AO20" i="2"/>
  <c r="AG20" i="2"/>
  <c r="BE19" i="2"/>
  <c r="AW19" i="2"/>
  <c r="AO19" i="2"/>
  <c r="AG19" i="2"/>
  <c r="BE18" i="2"/>
  <c r="AW18" i="2"/>
  <c r="AO18" i="2"/>
  <c r="AG18" i="2"/>
  <c r="BE17" i="2"/>
  <c r="AW17" i="2"/>
  <c r="AO17" i="2"/>
  <c r="AG17" i="2"/>
  <c r="BE16" i="2"/>
  <c r="AW16" i="2"/>
  <c r="AO16" i="2"/>
  <c r="AG16" i="2"/>
  <c r="BE15" i="2"/>
  <c r="AW15" i="2"/>
  <c r="AO15" i="2"/>
  <c r="AG15" i="2"/>
  <c r="BE14" i="2"/>
  <c r="AW14" i="2"/>
  <c r="AO14" i="2"/>
  <c r="AG14" i="2"/>
  <c r="BE13" i="2"/>
  <c r="AW13" i="2"/>
  <c r="AO13" i="2"/>
  <c r="AG13" i="2"/>
  <c r="BE12" i="2"/>
  <c r="AW12" i="2"/>
  <c r="AO12" i="2"/>
  <c r="AG12" i="2"/>
  <c r="BE11" i="2"/>
  <c r="AW11" i="2"/>
  <c r="AO11" i="2"/>
  <c r="AG11" i="2"/>
  <c r="BE10" i="2"/>
  <c r="AW10" i="2"/>
  <c r="AO10" i="2"/>
  <c r="AG10" i="2"/>
  <c r="BA9" i="2"/>
  <c r="AS9" i="2"/>
  <c r="AK9" i="2"/>
  <c r="BE8" i="2"/>
  <c r="AW8" i="2"/>
  <c r="AO8" i="2"/>
  <c r="AG8" i="2"/>
  <c r="BA7" i="2"/>
  <c r="AS7" i="2"/>
  <c r="AK7" i="2"/>
  <c r="BE6" i="2"/>
  <c r="AC4" i="2"/>
  <c r="AC6" i="2"/>
  <c r="AC8" i="2"/>
  <c r="AC10" i="2"/>
  <c r="BA27" i="2"/>
  <c r="AS27" i="2"/>
  <c r="AK27" i="2"/>
  <c r="AC27" i="2"/>
  <c r="BA26" i="2"/>
  <c r="AS26" i="2"/>
  <c r="AK26" i="2"/>
  <c r="AC26" i="2"/>
  <c r="BA25" i="2"/>
  <c r="AS25" i="2"/>
  <c r="AK25" i="2"/>
  <c r="AC25" i="2"/>
  <c r="BA24" i="2"/>
  <c r="AS24" i="2"/>
  <c r="AK24" i="2"/>
  <c r="AC24" i="2"/>
  <c r="BA23" i="2"/>
  <c r="AS23" i="2"/>
  <c r="AK23" i="2"/>
  <c r="AC23" i="2"/>
  <c r="BA22" i="2"/>
  <c r="AS22" i="2"/>
  <c r="AK22" i="2"/>
  <c r="AC22" i="2"/>
  <c r="BA21" i="2"/>
  <c r="AS21" i="2"/>
  <c r="AK21" i="2"/>
  <c r="AC21" i="2"/>
  <c r="BA20" i="2"/>
  <c r="AS20" i="2"/>
  <c r="AK20" i="2"/>
  <c r="AC20" i="2"/>
  <c r="BA19" i="2"/>
  <c r="AS19" i="2"/>
  <c r="AK19" i="2"/>
  <c r="AC19" i="2"/>
  <c r="BA18" i="2"/>
  <c r="AS18" i="2"/>
  <c r="AK18" i="2"/>
  <c r="AC18" i="2"/>
  <c r="BA17" i="2"/>
  <c r="AS17" i="2"/>
  <c r="AK17" i="2"/>
  <c r="AC17" i="2"/>
  <c r="BA16" i="2"/>
  <c r="AS16" i="2"/>
  <c r="AK16" i="2"/>
  <c r="AC16" i="2"/>
  <c r="BA15" i="2"/>
  <c r="AS15" i="2"/>
  <c r="AK15" i="2"/>
  <c r="AC15" i="2"/>
  <c r="BA14" i="2"/>
  <c r="AS14" i="2"/>
  <c r="AK14" i="2"/>
  <c r="AC14" i="2"/>
  <c r="BA13" i="2"/>
  <c r="AS13" i="2"/>
  <c r="AK13" i="2"/>
  <c r="AC13" i="2"/>
  <c r="BA12" i="2"/>
  <c r="AS12" i="2"/>
  <c r="AK12" i="2"/>
  <c r="AC12" i="2"/>
  <c r="BA11" i="2"/>
  <c r="AS11" i="2"/>
  <c r="AK11" i="2"/>
  <c r="AC11" i="2"/>
  <c r="BA10" i="2"/>
  <c r="AS10" i="2"/>
  <c r="AK10" i="2"/>
  <c r="BE9" i="2"/>
  <c r="AW9" i="2"/>
  <c r="AO9" i="2"/>
  <c r="AG9" i="2"/>
  <c r="BA8" i="2"/>
  <c r="AS8" i="2"/>
  <c r="AK8" i="2"/>
  <c r="BE7" i="2"/>
  <c r="AW7" i="2"/>
  <c r="AO7" i="2"/>
  <c r="AG7" i="2"/>
  <c r="AW6" i="2"/>
  <c r="AO6" i="2"/>
  <c r="AG6" i="2"/>
  <c r="BA5" i="2"/>
  <c r="AS5" i="2"/>
  <c r="AK5" i="2"/>
  <c r="BE4" i="2"/>
  <c r="AW4" i="2"/>
  <c r="AO4" i="2"/>
  <c r="AG4" i="2"/>
  <c r="BA6" i="2"/>
  <c r="AS6" i="2"/>
  <c r="AK6" i="2"/>
  <c r="BE5" i="2"/>
  <c r="AW5" i="2"/>
  <c r="AO5" i="2"/>
  <c r="AG5" i="2"/>
  <c r="BA4" i="2"/>
  <c r="AS4" i="2"/>
  <c r="AK4" i="2"/>
  <c r="AE4" i="2"/>
  <c r="M4" i="2"/>
  <c r="AD5" i="2" l="1"/>
  <c r="AE5" i="2" s="1"/>
  <c r="AF6" i="2" s="1"/>
  <c r="AF5" i="2"/>
  <c r="AY4" i="2"/>
  <c r="AU4" i="2"/>
  <c r="BD10" i="1"/>
  <c r="BB10" i="1"/>
  <c r="AQ4" i="2"/>
  <c r="AR5" i="2" s="1"/>
  <c r="AM4" i="2"/>
  <c r="AN5" i="2" s="1"/>
  <c r="AI4" i="2"/>
  <c r="AJ5" i="2" s="1"/>
  <c r="M5" i="2"/>
  <c r="AP5" i="2" l="1"/>
  <c r="AL5" i="2"/>
  <c r="AH5" i="2"/>
  <c r="AD6" i="2"/>
  <c r="AE6" i="2" s="1"/>
  <c r="AF7" i="2" s="1"/>
  <c r="CF10" i="1"/>
  <c r="CH10" i="1"/>
  <c r="BZ10" i="1"/>
  <c r="CB10" i="1"/>
  <c r="BI4" i="2"/>
  <c r="AO10" i="1" s="1"/>
  <c r="BB11" i="1"/>
  <c r="BH10" i="1"/>
  <c r="BJ10" i="1"/>
  <c r="BD11" i="1"/>
  <c r="BV10" i="1"/>
  <c r="BT10" i="1"/>
  <c r="BN10" i="1"/>
  <c r="BP10" i="1"/>
  <c r="M6" i="2"/>
  <c r="AD7" i="2" l="1"/>
  <c r="AY5" i="2"/>
  <c r="AU5" i="2"/>
  <c r="AI5" i="2"/>
  <c r="AJ6" i="2" s="1"/>
  <c r="AE7" i="2"/>
  <c r="BB12" i="1"/>
  <c r="BD12" i="1"/>
  <c r="AM5" i="2"/>
  <c r="AN6" i="2" s="1"/>
  <c r="AQ5" i="2"/>
  <c r="AR6" i="2" s="1"/>
  <c r="M7" i="2"/>
  <c r="AD8" i="2" l="1"/>
  <c r="AF8" i="2"/>
  <c r="AP6" i="2"/>
  <c r="AL6" i="2"/>
  <c r="AH6" i="2"/>
  <c r="CF11" i="1"/>
  <c r="CH11" i="1"/>
  <c r="BZ11" i="1"/>
  <c r="CB11" i="1"/>
  <c r="BH11" i="1"/>
  <c r="BJ11" i="1"/>
  <c r="BB13" i="1"/>
  <c r="AE8" i="2"/>
  <c r="AF9" i="2" s="1"/>
  <c r="BI5" i="2"/>
  <c r="AO11" i="1" s="1"/>
  <c r="BD13" i="1"/>
  <c r="BP11" i="1"/>
  <c r="BN11" i="1"/>
  <c r="BV11" i="1"/>
  <c r="BT11" i="1"/>
  <c r="M8" i="2"/>
  <c r="AD9" i="2" l="1"/>
  <c r="AE9" i="2" s="1"/>
  <c r="AF10" i="2" s="1"/>
  <c r="AY6" i="2"/>
  <c r="AU6" i="2"/>
  <c r="AI6" i="2"/>
  <c r="AJ7" i="2" s="1"/>
  <c r="AM6" i="2"/>
  <c r="AN7" i="2" s="1"/>
  <c r="BB14" i="1"/>
  <c r="BD14" i="1"/>
  <c r="AQ6" i="2"/>
  <c r="AR7" i="2" s="1"/>
  <c r="M9" i="2"/>
  <c r="AP7" i="2" l="1"/>
  <c r="AL7" i="2"/>
  <c r="AH7" i="2"/>
  <c r="AI7" i="2" s="1"/>
  <c r="AJ8" i="2" s="1"/>
  <c r="BB15" i="1"/>
  <c r="AD10" i="2"/>
  <c r="AE10" i="2" s="1"/>
  <c r="AF11" i="2" s="1"/>
  <c r="CF12" i="1"/>
  <c r="CH12" i="1"/>
  <c r="CB12" i="1"/>
  <c r="BZ12" i="1"/>
  <c r="BH12" i="1"/>
  <c r="BP12" i="1"/>
  <c r="BJ12" i="1"/>
  <c r="BN12" i="1"/>
  <c r="AM7" i="2"/>
  <c r="AN8" i="2" s="1"/>
  <c r="BD15" i="1"/>
  <c r="BI6" i="2"/>
  <c r="AO12" i="1" s="1"/>
  <c r="BV12" i="1"/>
  <c r="BT12" i="1"/>
  <c r="M10" i="2"/>
  <c r="BJ13" i="1" l="1"/>
  <c r="AL8" i="2"/>
  <c r="AH8" i="2"/>
  <c r="AI8" i="2" s="1"/>
  <c r="AJ9" i="2" s="1"/>
  <c r="AD11" i="2"/>
  <c r="AY7" i="2"/>
  <c r="AU7" i="2"/>
  <c r="BH13" i="1"/>
  <c r="BB16" i="1"/>
  <c r="BD16" i="1"/>
  <c r="AE11" i="2"/>
  <c r="AQ7" i="2"/>
  <c r="AR8" i="2" s="1"/>
  <c r="BP13" i="1"/>
  <c r="BN13" i="1"/>
  <c r="M11" i="2"/>
  <c r="AD12" i="2" l="1"/>
  <c r="AE12" i="2" s="1"/>
  <c r="AF13" i="2" s="1"/>
  <c r="AF12" i="2"/>
  <c r="AP8" i="2"/>
  <c r="AH9" i="2"/>
  <c r="AI9" i="2" s="1"/>
  <c r="AJ10" i="2" s="1"/>
  <c r="CF13" i="1"/>
  <c r="CH13" i="1"/>
  <c r="BZ13" i="1"/>
  <c r="CB13" i="1"/>
  <c r="BJ14" i="1"/>
  <c r="BH14" i="1"/>
  <c r="BD17" i="1"/>
  <c r="BI7" i="2"/>
  <c r="AO13" i="1" s="1"/>
  <c r="BB17" i="1"/>
  <c r="AM8" i="2"/>
  <c r="AN9" i="2" s="1"/>
  <c r="BV13" i="1"/>
  <c r="BT13" i="1"/>
  <c r="M12" i="2"/>
  <c r="AL9" i="2" l="1"/>
  <c r="AH10" i="2"/>
  <c r="AI10" i="2" s="1"/>
  <c r="AJ11" i="2" s="1"/>
  <c r="AD13" i="2"/>
  <c r="AE13" i="2" s="1"/>
  <c r="AY8" i="2"/>
  <c r="AU8" i="2"/>
  <c r="BH15" i="1"/>
  <c r="BJ15" i="1"/>
  <c r="BB18" i="1"/>
  <c r="BD18" i="1"/>
  <c r="AQ8" i="2"/>
  <c r="AR9" i="2" s="1"/>
  <c r="BP14" i="1"/>
  <c r="BN14" i="1"/>
  <c r="M13" i="2"/>
  <c r="AD14" i="2" l="1"/>
  <c r="AF14" i="2"/>
  <c r="AP9" i="2"/>
  <c r="AH11" i="2"/>
  <c r="AI11" i="2" s="1"/>
  <c r="AJ12" i="2" s="1"/>
  <c r="AY9" i="2"/>
  <c r="CF14" i="1"/>
  <c r="CH14" i="1"/>
  <c r="AU9" i="2"/>
  <c r="CB14" i="1"/>
  <c r="BZ14" i="1"/>
  <c r="BJ16" i="1"/>
  <c r="BH16" i="1"/>
  <c r="BD19" i="1"/>
  <c r="BI8" i="2"/>
  <c r="AO14" i="1" s="1"/>
  <c r="AQ9" i="2"/>
  <c r="AR10" i="2" s="1"/>
  <c r="BB19" i="1"/>
  <c r="AE14" i="2"/>
  <c r="AM9" i="2"/>
  <c r="AN10" i="2" s="1"/>
  <c r="BV14" i="1"/>
  <c r="BT14" i="1"/>
  <c r="M14" i="2"/>
  <c r="AD15" i="2" l="1"/>
  <c r="AE15" i="2" s="1"/>
  <c r="AF16" i="2" s="1"/>
  <c r="AF15" i="2"/>
  <c r="AP10" i="2"/>
  <c r="AL10" i="2"/>
  <c r="AH12" i="2"/>
  <c r="BH17" i="1"/>
  <c r="BJ17" i="1"/>
  <c r="AY10" i="2"/>
  <c r="CF15" i="1"/>
  <c r="CH15" i="1"/>
  <c r="AU10" i="2"/>
  <c r="BZ15" i="1"/>
  <c r="CB15" i="1"/>
  <c r="BB20" i="1"/>
  <c r="BD20" i="1"/>
  <c r="BI9" i="2"/>
  <c r="BV15" i="1"/>
  <c r="BT15" i="1"/>
  <c r="BP15" i="1"/>
  <c r="BN15" i="1"/>
  <c r="M15" i="2"/>
  <c r="AI12" i="2" l="1"/>
  <c r="AJ13" i="2" s="1"/>
  <c r="AD16" i="2"/>
  <c r="AE16" i="2" s="1"/>
  <c r="AF17" i="2" s="1"/>
  <c r="AY11" i="2"/>
  <c r="CF16" i="1"/>
  <c r="CH16" i="1"/>
  <c r="AU11" i="2"/>
  <c r="CB16" i="1"/>
  <c r="BZ16" i="1"/>
  <c r="BB21" i="1"/>
  <c r="BD21" i="1"/>
  <c r="AM10" i="2"/>
  <c r="AN11" i="2" s="1"/>
  <c r="AQ10" i="2"/>
  <c r="AR11" i="2" s="1"/>
  <c r="M16" i="2"/>
  <c r="AP11" i="2" l="1"/>
  <c r="AL11" i="2"/>
  <c r="AH13" i="2"/>
  <c r="BJ18" i="1"/>
  <c r="BH18" i="1"/>
  <c r="O5" i="1"/>
  <c r="AD17" i="2"/>
  <c r="T5" i="1" s="1"/>
  <c r="AY12" i="2"/>
  <c r="CF17" i="1"/>
  <c r="CH17" i="1"/>
  <c r="AU12" i="2"/>
  <c r="BZ17" i="1"/>
  <c r="CB17" i="1"/>
  <c r="BI10" i="2"/>
  <c r="AO16" i="1" s="1"/>
  <c r="BV16" i="1"/>
  <c r="BT16" i="1"/>
  <c r="BP16" i="1"/>
  <c r="BN16" i="1"/>
  <c r="BD22" i="1"/>
  <c r="BB22" i="1"/>
  <c r="M17" i="2"/>
  <c r="AI13" i="2" l="1"/>
  <c r="AJ14" i="2" s="1"/>
  <c r="AY13" i="2"/>
  <c r="CF18" i="1"/>
  <c r="CH18" i="1"/>
  <c r="AU13" i="2"/>
  <c r="CB18" i="1"/>
  <c r="BZ18" i="1"/>
  <c r="AM11" i="2"/>
  <c r="AN12" i="2" s="1"/>
  <c r="AQ11" i="2"/>
  <c r="AR12" i="2" s="1"/>
  <c r="AE26" i="2"/>
  <c r="AE18" i="2"/>
  <c r="AE20" i="2"/>
  <c r="AE17" i="2"/>
  <c r="AE21" i="2"/>
  <c r="AE25" i="2"/>
  <c r="AE27" i="2"/>
  <c r="AE22" i="2"/>
  <c r="AE24" i="2"/>
  <c r="AE19" i="2"/>
  <c r="AE23" i="2"/>
  <c r="M18" i="2"/>
  <c r="AP12" i="2" l="1"/>
  <c r="AL12" i="2"/>
  <c r="AH14" i="2"/>
  <c r="BJ19" i="1"/>
  <c r="BH19" i="1"/>
  <c r="AY14" i="2"/>
  <c r="CF19" i="1"/>
  <c r="CH19" i="1"/>
  <c r="AU14" i="2"/>
  <c r="BZ19" i="1"/>
  <c r="CB19" i="1"/>
  <c r="BI11" i="2"/>
  <c r="AO17" i="1" s="1"/>
  <c r="BD29" i="1"/>
  <c r="BD30" i="1"/>
  <c r="BD33" i="1"/>
  <c r="BD32" i="1"/>
  <c r="BD28" i="1"/>
  <c r="BD31" i="1"/>
  <c r="BB28" i="1"/>
  <c r="BV17" i="1"/>
  <c r="BT17" i="1"/>
  <c r="BP17" i="1"/>
  <c r="BN17" i="1"/>
  <c r="BD27" i="1"/>
  <c r="BB27" i="1"/>
  <c r="BD26" i="1"/>
  <c r="BB26" i="1"/>
  <c r="BD25" i="1"/>
  <c r="BB25" i="1"/>
  <c r="BD23" i="1"/>
  <c r="BB23" i="1"/>
  <c r="BD24" i="1"/>
  <c r="BB24" i="1"/>
  <c r="BB29" i="1"/>
  <c r="BB30" i="1"/>
  <c r="M19" i="2"/>
  <c r="AI14" i="2" l="1"/>
  <c r="AJ15" i="2" s="1"/>
  <c r="AY15" i="2"/>
  <c r="CF20" i="1"/>
  <c r="CH20" i="1"/>
  <c r="AU15" i="2"/>
  <c r="CB20" i="1"/>
  <c r="BZ20" i="1"/>
  <c r="AM12" i="2"/>
  <c r="AN13" i="2" s="1"/>
  <c r="AQ12" i="2"/>
  <c r="AR13" i="2" s="1"/>
  <c r="BB31" i="1"/>
  <c r="M20" i="2"/>
  <c r="AP13" i="2" l="1"/>
  <c r="AL13" i="2"/>
  <c r="AH15" i="2"/>
  <c r="BJ20" i="1"/>
  <c r="BH20" i="1"/>
  <c r="AY16" i="2"/>
  <c r="CF21" i="1"/>
  <c r="CH21" i="1"/>
  <c r="AU16" i="2"/>
  <c r="BZ21" i="1"/>
  <c r="CB21" i="1"/>
  <c r="BI12" i="2"/>
  <c r="AO18" i="1" s="1"/>
  <c r="BP18" i="1"/>
  <c r="BN18" i="1"/>
  <c r="BV18" i="1"/>
  <c r="BT18" i="1"/>
  <c r="BB32" i="1"/>
  <c r="M21" i="2"/>
  <c r="AI15" i="2" l="1"/>
  <c r="AJ16" i="2" s="1"/>
  <c r="BR5" i="1"/>
  <c r="CF22" i="1"/>
  <c r="CH22" i="1"/>
  <c r="BG5" i="1"/>
  <c r="CB22" i="1"/>
  <c r="BZ22" i="1"/>
  <c r="AQ13" i="2"/>
  <c r="AR14" i="2" s="1"/>
  <c r="AM13" i="2"/>
  <c r="AN14" i="2" s="1"/>
  <c r="BB33" i="1"/>
  <c r="M22" i="2"/>
  <c r="AP14" i="2" l="1"/>
  <c r="AL14" i="2"/>
  <c r="AH16" i="2"/>
  <c r="BJ21" i="1"/>
  <c r="BH21" i="1"/>
  <c r="BW5" i="1"/>
  <c r="AY20" i="2"/>
  <c r="AY27" i="2"/>
  <c r="AY22" i="2"/>
  <c r="AY25" i="2"/>
  <c r="AY24" i="2"/>
  <c r="AY26" i="2"/>
  <c r="AY21" i="2"/>
  <c r="AY19" i="2"/>
  <c r="AY17" i="2"/>
  <c r="AY23" i="2"/>
  <c r="AY18" i="2"/>
  <c r="BL5" i="1"/>
  <c r="AU18" i="2"/>
  <c r="AU21" i="2"/>
  <c r="AU19" i="2"/>
  <c r="AU25" i="2"/>
  <c r="AU22" i="2"/>
  <c r="AU24" i="2"/>
  <c r="AU26" i="2"/>
  <c r="AU27" i="2"/>
  <c r="AU20" i="2"/>
  <c r="AU17" i="2"/>
  <c r="AU23" i="2"/>
  <c r="BI13" i="2"/>
  <c r="AO19" i="1" s="1"/>
  <c r="BP19" i="1"/>
  <c r="BN19" i="1"/>
  <c r="BV19" i="1"/>
  <c r="BT19" i="1"/>
  <c r="AI16" i="2" l="1"/>
  <c r="AJ17" i="2" s="1"/>
  <c r="CF29" i="1"/>
  <c r="CH29" i="1"/>
  <c r="CF25" i="1"/>
  <c r="CH25" i="1"/>
  <c r="CF32" i="1"/>
  <c r="CH32" i="1"/>
  <c r="CF31" i="1"/>
  <c r="CH31" i="1"/>
  <c r="CF33" i="1"/>
  <c r="CH33" i="1"/>
  <c r="CF24" i="1"/>
  <c r="CH24" i="1"/>
  <c r="CF23" i="1"/>
  <c r="CH23" i="1"/>
  <c r="CF27" i="1"/>
  <c r="CH27" i="1"/>
  <c r="CF30" i="1"/>
  <c r="CH30" i="1"/>
  <c r="CF28" i="1"/>
  <c r="CH28" i="1"/>
  <c r="CF26" i="1"/>
  <c r="CH26" i="1"/>
  <c r="BZ23" i="1"/>
  <c r="CB23" i="1"/>
  <c r="BZ33" i="1"/>
  <c r="CB33" i="1"/>
  <c r="CB30" i="1"/>
  <c r="BZ30" i="1"/>
  <c r="BZ31" i="1"/>
  <c r="CB31" i="1"/>
  <c r="BZ27" i="1"/>
  <c r="CB27" i="1"/>
  <c r="BZ29" i="1"/>
  <c r="CB29" i="1"/>
  <c r="CB26" i="1"/>
  <c r="BZ26" i="1"/>
  <c r="CB32" i="1"/>
  <c r="BZ32" i="1"/>
  <c r="CB28" i="1"/>
  <c r="BZ28" i="1"/>
  <c r="BZ25" i="1"/>
  <c r="CB25" i="1"/>
  <c r="CB24" i="1"/>
  <c r="BZ24" i="1"/>
  <c r="AM14" i="2"/>
  <c r="AN15" i="2" s="1"/>
  <c r="AQ14" i="2"/>
  <c r="AR15" i="2" s="1"/>
  <c r="AP15" i="2" l="1"/>
  <c r="AL15" i="2"/>
  <c r="Z5" i="1"/>
  <c r="AH17" i="2"/>
  <c r="BJ22" i="1"/>
  <c r="BH22" i="1"/>
  <c r="BI14" i="2"/>
  <c r="AO20" i="1" s="1"/>
  <c r="BV20" i="1"/>
  <c r="BT20" i="1"/>
  <c r="BP20" i="1"/>
  <c r="BN20" i="1"/>
  <c r="AI23" i="2" l="1"/>
  <c r="AI17" i="2"/>
  <c r="AI27" i="2"/>
  <c r="AI26" i="2"/>
  <c r="AI21" i="2"/>
  <c r="AI25" i="2"/>
  <c r="AI20" i="2"/>
  <c r="AI18" i="2"/>
  <c r="AI24" i="2"/>
  <c r="AI22" i="2"/>
  <c r="AI19" i="2"/>
  <c r="AE5" i="1"/>
  <c r="AQ15" i="2"/>
  <c r="AR16" i="2" s="1"/>
  <c r="AM15" i="2"/>
  <c r="AN16" i="2" s="1"/>
  <c r="AP16" i="2" l="1"/>
  <c r="AL16" i="2"/>
  <c r="BH25" i="1"/>
  <c r="BJ25" i="1"/>
  <c r="BH30" i="1"/>
  <c r="BJ30" i="1"/>
  <c r="BH26" i="1"/>
  <c r="BJ26" i="1"/>
  <c r="BH27" i="1"/>
  <c r="BJ27" i="1"/>
  <c r="BH33" i="1"/>
  <c r="BJ33" i="1"/>
  <c r="BJ29" i="1"/>
  <c r="BH29" i="1"/>
  <c r="BH28" i="1"/>
  <c r="BJ28" i="1"/>
  <c r="BH24" i="1"/>
  <c r="BJ24" i="1"/>
  <c r="BH31" i="1"/>
  <c r="BJ31" i="1"/>
  <c r="BH32" i="1"/>
  <c r="BJ32" i="1"/>
  <c r="BH23" i="1"/>
  <c r="BJ23" i="1"/>
  <c r="BI15" i="2"/>
  <c r="AO21" i="1" s="1"/>
  <c r="AM16" i="2"/>
  <c r="AN17" i="2" s="1"/>
  <c r="BP21" i="1"/>
  <c r="BN21" i="1"/>
  <c r="BV21" i="1"/>
  <c r="BT21" i="1"/>
  <c r="AK5" i="1" l="1"/>
  <c r="AL17" i="2"/>
  <c r="AP5" i="1" s="1"/>
  <c r="BN22" i="1"/>
  <c r="BP22" i="1"/>
  <c r="AQ16" i="2"/>
  <c r="AR17" i="2" s="1"/>
  <c r="AV5" i="1" l="1"/>
  <c r="AP17" i="2"/>
  <c r="BA5" i="1" s="1"/>
  <c r="BI16" i="2"/>
  <c r="BV22" i="1"/>
  <c r="BT22" i="1"/>
  <c r="AM17" i="2"/>
  <c r="AM22" i="2"/>
  <c r="AM23" i="2"/>
  <c r="AM24" i="2"/>
  <c r="AM21" i="2"/>
  <c r="AM25" i="2"/>
  <c r="AM20" i="2"/>
  <c r="AM19" i="2"/>
  <c r="AM18" i="2"/>
  <c r="AM27" i="2"/>
  <c r="AM26" i="2"/>
  <c r="BN33" i="1" l="1"/>
  <c r="BP33" i="1"/>
  <c r="BN31" i="1"/>
  <c r="BP31" i="1"/>
  <c r="BN32" i="1"/>
  <c r="BP32" i="1"/>
  <c r="BN24" i="1"/>
  <c r="BP24" i="1"/>
  <c r="BN26" i="1"/>
  <c r="BP26" i="1"/>
  <c r="BN27" i="1"/>
  <c r="BP27" i="1"/>
  <c r="BN29" i="1"/>
  <c r="BP29" i="1"/>
  <c r="BN28" i="1"/>
  <c r="BP28" i="1"/>
  <c r="AQ19" i="2"/>
  <c r="BI19" i="2" s="1"/>
  <c r="AQ21" i="2"/>
  <c r="BI21" i="2" s="1"/>
  <c r="AQ17" i="2"/>
  <c r="BI17" i="2" s="1"/>
  <c r="AQ18" i="2"/>
  <c r="BI18" i="2" s="1"/>
  <c r="AQ22" i="2"/>
  <c r="BI22" i="2" s="1"/>
  <c r="AQ23" i="2"/>
  <c r="BI23" i="2" s="1"/>
  <c r="AQ25" i="2"/>
  <c r="BI25" i="2" s="1"/>
  <c r="AQ20" i="2"/>
  <c r="BI20" i="2" s="1"/>
  <c r="AQ24" i="2"/>
  <c r="BI24" i="2" s="1"/>
  <c r="AQ27" i="2"/>
  <c r="BI27" i="2" s="1"/>
  <c r="AQ26" i="2"/>
  <c r="BI26" i="2" s="1"/>
  <c r="BN25" i="1"/>
  <c r="BP25" i="1"/>
  <c r="BN30" i="1"/>
  <c r="BP30" i="1"/>
  <c r="BN23" i="1"/>
  <c r="BP23" i="1"/>
  <c r="BV30" i="1" l="1"/>
  <c r="BT30" i="1"/>
  <c r="BT28" i="1"/>
  <c r="BV28" i="1"/>
  <c r="BV33" i="1"/>
  <c r="BT33" i="1"/>
  <c r="BV26" i="1"/>
  <c r="BT26" i="1"/>
  <c r="BT29" i="1"/>
  <c r="BV29" i="1"/>
  <c r="BV24" i="1"/>
  <c r="BT24" i="1"/>
  <c r="BT23" i="1"/>
  <c r="BV23" i="1"/>
  <c r="BV25" i="1"/>
  <c r="BT25" i="1"/>
  <c r="BV32" i="1"/>
  <c r="BT32" i="1"/>
  <c r="BT31" i="1"/>
  <c r="BV31" i="1"/>
  <c r="BV27" i="1"/>
  <c r="BT27" i="1"/>
</calcChain>
</file>

<file path=xl/sharedStrings.xml><?xml version="1.0" encoding="utf-8"?>
<sst xmlns="http://schemas.openxmlformats.org/spreadsheetml/2006/main" count="111" uniqueCount="62">
  <si>
    <t>#</t>
  </si>
  <si>
    <t>CR</t>
  </si>
  <si>
    <t>CR by XP Reward</t>
  </si>
  <si>
    <t>XP</t>
  </si>
  <si>
    <t>Treasure Value by Encounter</t>
  </si>
  <si>
    <t>APL</t>
  </si>
  <si>
    <t>Slow</t>
  </si>
  <si>
    <t>Medium</t>
  </si>
  <si>
    <t>Fast</t>
  </si>
  <si>
    <t>Encounter Title</t>
  </si>
  <si>
    <t>1:</t>
  </si>
  <si>
    <t>2:</t>
  </si>
  <si>
    <t>3:</t>
  </si>
  <si>
    <t>4:</t>
  </si>
  <si>
    <t>5:</t>
  </si>
  <si>
    <t>6:</t>
  </si>
  <si>
    <t>7:</t>
  </si>
  <si>
    <t>8:</t>
  </si>
  <si>
    <t>Challenging</t>
  </si>
  <si>
    <t>Encounter Difficulty</t>
  </si>
  <si>
    <t>Easy</t>
  </si>
  <si>
    <t>Average</t>
  </si>
  <si>
    <t>Hard</t>
  </si>
  <si>
    <t>Epic</t>
  </si>
  <si>
    <t>Simple</t>
  </si>
  <si>
    <t>Pushover</t>
  </si>
  <si>
    <t>CR vs APL</t>
  </si>
  <si>
    <t>Level</t>
  </si>
  <si>
    <t>M:</t>
  </si>
  <si>
    <t>D:</t>
  </si>
  <si>
    <t>Y:</t>
  </si>
  <si>
    <t>Start Date</t>
  </si>
  <si>
    <t>Current Date</t>
  </si>
  <si>
    <t>LPFXP</t>
  </si>
  <si>
    <t>Time Based XP</t>
  </si>
  <si>
    <t>Time Based GP</t>
  </si>
  <si>
    <t>PC Name:</t>
  </si>
  <si>
    <t>Date Resolved</t>
  </si>
  <si>
    <t>Encounter Resolved</t>
  </si>
  <si>
    <t>Starting Lvl/XP</t>
  </si>
  <si>
    <t>End Date</t>
  </si>
  <si>
    <t>Treasure</t>
  </si>
  <si>
    <t>GMC:</t>
  </si>
  <si>
    <t>Character Levels &amp; Total Experience Points</t>
  </si>
  <si>
    <t>Days</t>
  </si>
  <si>
    <t>EXP</t>
  </si>
  <si>
    <t>TXP</t>
  </si>
  <si>
    <t>TGP</t>
  </si>
  <si>
    <t>LVL</t>
  </si>
  <si>
    <r>
      <rPr>
        <sz val="11"/>
        <color rgb="FFFFD700"/>
        <rFont val="Calibri"/>
        <family val="2"/>
        <scheme val="minor"/>
      </rPr>
      <t>Time GP</t>
    </r>
    <r>
      <rPr>
        <sz val="11"/>
        <color theme="1"/>
        <rFont val="Calibri"/>
        <family val="2"/>
        <scheme val="minor"/>
      </rPr>
      <t>/</t>
    </r>
    <r>
      <rPr>
        <sz val="11"/>
        <color theme="2" tint="-0.249977111117893"/>
        <rFont val="Calibri"/>
        <family val="2"/>
        <scheme val="minor"/>
      </rPr>
      <t>Time XP</t>
    </r>
    <r>
      <rPr>
        <sz val="11"/>
        <color theme="1"/>
        <rFont val="Calibri"/>
        <family val="2"/>
        <scheme val="minor"/>
      </rPr>
      <t>:</t>
    </r>
  </si>
  <si>
    <t>Trsr +/-</t>
  </si>
  <si>
    <t>Adventure Name</t>
  </si>
  <si>
    <t>Up In Arms</t>
  </si>
  <si>
    <t>Johnny</t>
  </si>
  <si>
    <t>Billy</t>
  </si>
  <si>
    <t>Joey</t>
  </si>
  <si>
    <t>Jane</t>
  </si>
  <si>
    <t>Down In Flames</t>
  </si>
  <si>
    <t xml:space="preserve">  End Date</t>
  </si>
  <si>
    <t xml:space="preserve">  Level Up</t>
  </si>
  <si>
    <t>Hanging by a Thread</t>
  </si>
  <si>
    <t>I put examples for all of the fillable cells on the sheet, so hopefully that will make it mostly self explanatory.
The "Level Up" and "End Date" entries in the encounter list are only necessary if those events happen between encounters (sometimes there's a lot of role play between encounters and a character who was close will level - or get enough TXP to level, in which case their ongoing TXP should be calculated at their new level even if they're not allowed to level in-game, and there's sometimes a few days of wrap up role play at the end that will result in some extra TXP/TGP).
The 'Treasure +/-' is cumulative, not for each encounter.
If you have any questions or spot anything hinky, my e-mail is 'mc-patterson@hotmail.com' - feel free to get in touch!</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</si>
</sst>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C00000"/>
      <name val="Calibri"/>
      <family val="2"/>
      <scheme val="minor"/>
    </font>
    <font>
      <u/>
      <sz val="11"/>
      <color theme="1"/>
      <name val="Calibri"/>
      <family val="2"/>
      <scheme val="minor"/>
    </font>
    <font>
      <b/>
      <sz val="11"/>
      <name val="Calibri"/>
      <family val="2"/>
      <scheme val="minor"/>
    </font>
    <font>
      <sz val="10"/>
      <color theme="1"/>
      <name val="Calibri"/>
      <family val="2"/>
      <scheme val="minor"/>
    </font>
    <font>
      <i/>
      <u/>
      <sz val="11"/>
      <color theme="1"/>
      <name val="Calibri"/>
      <family val="2"/>
      <scheme val="minor"/>
    </font>
    <font>
      <i/>
      <sz val="11"/>
      <color theme="1"/>
      <name val="Calibri"/>
      <family val="2"/>
      <scheme val="minor"/>
    </font>
    <font>
      <sz val="11"/>
      <color theme="0"/>
      <name val="Calibri"/>
      <family val="2"/>
      <scheme val="minor"/>
    </font>
    <font>
      <sz val="11"/>
      <color rgb="FFFFD700"/>
      <name val="Calibri"/>
      <family val="2"/>
      <scheme val="minor"/>
    </font>
    <font>
      <sz val="11"/>
      <name val="Calibri"/>
      <family val="2"/>
      <scheme val="minor"/>
    </font>
    <font>
      <b/>
      <sz val="10"/>
      <color theme="1"/>
      <name val="Calibri"/>
      <family val="2"/>
      <scheme val="minor"/>
    </font>
    <font>
      <b/>
      <sz val="9"/>
      <color theme="1"/>
      <name val="Calibri"/>
      <family val="2"/>
      <scheme val="minor"/>
    </font>
    <font>
      <sz val="9"/>
      <name val="Calibri"/>
      <family val="2"/>
      <scheme val="minor"/>
    </font>
    <font>
      <i/>
      <sz val="10"/>
      <name val="Calibri"/>
      <family val="2"/>
      <scheme val="minor"/>
    </font>
    <font>
      <b/>
      <sz val="9"/>
      <name val="Calibri"/>
      <family val="2"/>
      <scheme val="minor"/>
    </font>
    <font>
      <b/>
      <u/>
      <sz val="11"/>
      <name val="Calibri"/>
      <family val="2"/>
      <scheme val="minor"/>
    </font>
    <font>
      <b/>
      <sz val="8"/>
      <color theme="1"/>
      <name val="Calibri"/>
      <family val="2"/>
      <scheme val="minor"/>
    </font>
    <font>
      <sz val="8"/>
      <color theme="1"/>
      <name val="Calibri"/>
      <family val="2"/>
      <scheme val="minor"/>
    </font>
    <font>
      <b/>
      <u/>
      <sz val="11"/>
      <color theme="1"/>
      <name val="Calibri"/>
      <family val="2"/>
      <scheme val="minor"/>
    </font>
    <font>
      <b/>
      <i/>
      <sz val="10"/>
      <color theme="1"/>
      <name val="Calibri"/>
      <family val="2"/>
      <scheme val="minor"/>
    </font>
    <font>
      <sz val="11"/>
      <color theme="2" tint="-0.249977111117893"/>
      <name val="Calibri"/>
      <family val="2"/>
      <scheme val="minor"/>
    </font>
    <font>
      <sz val="9"/>
      <color theme="1"/>
      <name val="Calibri"/>
      <family val="2"/>
      <scheme val="minor"/>
    </font>
    <font>
      <u/>
      <sz val="8"/>
      <color theme="1"/>
      <name val="Calibri"/>
      <family val="2"/>
      <scheme val="minor"/>
    </font>
    <font>
      <sz val="14"/>
      <color theme="1"/>
      <name val="Calibri"/>
      <family val="2"/>
      <scheme val="minor"/>
    </font>
    <font>
      <sz val="11"/>
      <color theme="2" tint="-0.2499465926084170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0.24994659260841701"/>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indexed="64"/>
      </left>
      <right style="hair">
        <color indexed="64"/>
      </right>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bottom style="hair">
        <color auto="1"/>
      </bottom>
      <diagonal/>
    </border>
    <border>
      <left/>
      <right/>
      <top/>
      <bottom style="hair">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hair">
        <color auto="1"/>
      </left>
      <right/>
      <top/>
      <bottom/>
      <diagonal/>
    </border>
    <border>
      <left/>
      <right style="hair">
        <color indexed="64"/>
      </right>
      <top style="thin">
        <color indexed="64"/>
      </top>
      <bottom style="hair">
        <color indexed="64"/>
      </bottom>
      <diagonal/>
    </border>
    <border>
      <left/>
      <right style="thin">
        <color indexed="64"/>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thin">
        <color indexed="64"/>
      </top>
      <bottom style="hair">
        <color auto="1"/>
      </bottom>
      <diagonal/>
    </border>
    <border>
      <left style="hair">
        <color auto="1"/>
      </left>
      <right/>
      <top style="thin">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226">
    <xf numFmtId="0" fontId="0" fillId="0" borderId="0" xfId="0"/>
    <xf numFmtId="0" fontId="0"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righ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center" vertical="center"/>
      <protection hidden="1"/>
    </xf>
    <xf numFmtId="0" fontId="13" fillId="0" borderId="11" xfId="0" applyFont="1" applyFill="1" applyBorder="1" applyAlignment="1" applyProtection="1">
      <alignment horizontal="right" vertical="center"/>
      <protection hidden="1"/>
    </xf>
    <xf numFmtId="0" fontId="13" fillId="0" borderId="0" xfId="0"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0" fontId="11" fillId="0" borderId="0" xfId="0" applyFont="1" applyFill="1" applyAlignment="1" applyProtection="1">
      <alignment horizontal="center" vertical="center"/>
      <protection hidden="1"/>
    </xf>
    <xf numFmtId="0" fontId="11" fillId="4" borderId="28" xfId="0" applyFont="1" applyFill="1" applyBorder="1" applyAlignment="1" applyProtection="1">
      <alignment horizontal="right" vertical="center"/>
      <protection hidden="1"/>
    </xf>
    <xf numFmtId="0" fontId="11" fillId="0" borderId="0" xfId="0" applyFont="1" applyBorder="1" applyAlignment="1" applyProtection="1">
      <alignment vertical="center"/>
      <protection hidden="1"/>
    </xf>
    <xf numFmtId="0" fontId="14" fillId="0" borderId="0" xfId="0" applyFont="1" applyFill="1" applyAlignment="1" applyProtection="1">
      <alignment vertical="center"/>
      <protection hidden="1"/>
    </xf>
    <xf numFmtId="0" fontId="9" fillId="0" borderId="11"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0" fillId="0" borderId="11" xfId="0" applyBorder="1" applyAlignment="1" applyProtection="1">
      <alignment vertical="center"/>
      <protection hidden="1"/>
    </xf>
    <xf numFmtId="0" fontId="0" fillId="0" borderId="0" xfId="0" applyAlignment="1" applyProtection="1">
      <alignment vertical="center"/>
      <protection hidden="1"/>
    </xf>
    <xf numFmtId="14" fontId="12" fillId="0" borderId="0" xfId="0" applyNumberFormat="1"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6" fillId="0" borderId="33"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7" fillId="0" borderId="0" xfId="0" applyFont="1" applyFill="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0" fillId="0" borderId="0" xfId="0" applyAlignment="1" applyProtection="1">
      <alignment vertical="center"/>
    </xf>
    <xf numFmtId="0" fontId="1" fillId="0" borderId="2"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18" xfId="0" applyNumberFormat="1" applyBorder="1" applyAlignment="1" applyProtection="1">
      <alignment horizontal="center" vertical="center"/>
    </xf>
    <xf numFmtId="0" fontId="0" fillId="0" borderId="27" xfId="0" applyBorder="1" applyAlignment="1" applyProtection="1">
      <alignment horizontal="center" vertical="center"/>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6" xfId="0" applyFont="1" applyBorder="1" applyAlignment="1" applyProtection="1">
      <alignment horizontal="center" vertical="center"/>
    </xf>
    <xf numFmtId="0" fontId="0" fillId="0" borderId="17" xfId="0" applyNumberFormat="1" applyBorder="1" applyAlignment="1" applyProtection="1">
      <alignment vertical="center"/>
    </xf>
    <xf numFmtId="0" fontId="0" fillId="0" borderId="18" xfId="0" applyNumberFormat="1" applyBorder="1" applyAlignment="1" applyProtection="1">
      <alignment vertical="center"/>
    </xf>
    <xf numFmtId="0" fontId="0" fillId="0" borderId="17" xfId="0" applyBorder="1" applyAlignment="1" applyProtection="1">
      <alignment vertical="center"/>
    </xf>
    <xf numFmtId="0" fontId="0" fillId="0" borderId="4" xfId="0" applyBorder="1" applyAlignment="1" applyProtection="1">
      <alignment horizontal="righ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3" xfId="0" applyBorder="1" applyAlignment="1" applyProtection="1">
      <alignment horizontal="right" vertical="center"/>
    </xf>
    <xf numFmtId="0" fontId="8" fillId="0" borderId="3" xfId="0" applyFont="1" applyBorder="1" applyAlignment="1" applyProtection="1">
      <alignment horizontal="right" vertical="center"/>
    </xf>
    <xf numFmtId="0" fontId="8" fillId="0" borderId="20" xfId="0" applyFont="1" applyBorder="1" applyAlignment="1" applyProtection="1">
      <alignment vertical="center"/>
    </xf>
    <xf numFmtId="0" fontId="0" fillId="0" borderId="19" xfId="0" applyNumberFormat="1" applyBorder="1" applyAlignment="1" applyProtection="1">
      <alignment vertical="center"/>
    </xf>
    <xf numFmtId="0" fontId="0" fillId="0" borderId="20" xfId="0" applyNumberFormat="1" applyBorder="1" applyAlignment="1" applyProtection="1">
      <alignment vertical="center"/>
    </xf>
    <xf numFmtId="0" fontId="0" fillId="0" borderId="19" xfId="0" applyBorder="1" applyAlignment="1" applyProtection="1">
      <alignment vertical="center"/>
    </xf>
    <xf numFmtId="0" fontId="0" fillId="0" borderId="20" xfId="0" applyBorder="1" applyAlignment="1" applyProtection="1">
      <alignment horizontal="right" vertical="center"/>
    </xf>
    <xf numFmtId="0" fontId="0" fillId="0" borderId="0" xfId="0" applyNumberFormat="1" applyFont="1" applyAlignment="1" applyProtection="1">
      <alignment vertical="center"/>
    </xf>
    <xf numFmtId="3" fontId="0" fillId="0" borderId="20" xfId="0" applyNumberFormat="1" applyBorder="1" applyAlignment="1" applyProtection="1">
      <alignment horizontal="right"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3" fontId="0" fillId="0" borderId="3" xfId="0" applyNumberFormat="1" applyBorder="1" applyAlignment="1" applyProtection="1">
      <alignment horizontal="right" vertical="center"/>
    </xf>
    <xf numFmtId="0" fontId="19" fillId="0" borderId="39"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17" xfId="0" applyNumberFormat="1" applyFont="1" applyBorder="1" applyAlignment="1" applyProtection="1">
      <alignment horizontal="right" vertical="center"/>
    </xf>
    <xf numFmtId="0" fontId="19" fillId="0" borderId="28" xfId="0" applyNumberFormat="1" applyFont="1" applyBorder="1" applyAlignment="1" applyProtection="1">
      <alignment horizontal="right" vertical="center"/>
    </xf>
    <xf numFmtId="0" fontId="19" fillId="0" borderId="38" xfId="0" applyNumberFormat="1" applyFont="1" applyBorder="1" applyAlignment="1" applyProtection="1">
      <alignment horizontal="center" vertical="center"/>
    </xf>
    <xf numFmtId="0" fontId="19" fillId="0" borderId="45" xfId="0" applyNumberFormat="1" applyFont="1" applyBorder="1" applyAlignment="1" applyProtection="1">
      <alignment horizontal="center" vertical="center"/>
    </xf>
    <xf numFmtId="0" fontId="19" fillId="0" borderId="9" xfId="0" applyNumberFormat="1" applyFont="1" applyBorder="1" applyAlignment="1" applyProtection="1">
      <alignment horizontal="right" vertical="center"/>
    </xf>
    <xf numFmtId="0" fontId="19" fillId="0" borderId="45" xfId="0" applyNumberFormat="1" applyFont="1" applyBorder="1" applyAlignment="1" applyProtection="1">
      <alignment horizontal="right" vertical="center"/>
    </xf>
    <xf numFmtId="0" fontId="19" fillId="0" borderId="45" xfId="0" applyFont="1" applyBorder="1" applyAlignment="1" applyProtection="1">
      <alignment vertical="center"/>
    </xf>
    <xf numFmtId="1" fontId="0" fillId="0" borderId="0" xfId="0" applyNumberFormat="1" applyAlignment="1" applyProtection="1">
      <alignment vertical="center"/>
    </xf>
    <xf numFmtId="0" fontId="19" fillId="0" borderId="10" xfId="0" applyNumberFormat="1" applyFont="1" applyBorder="1" applyAlignment="1" applyProtection="1">
      <alignment horizontal="right" vertical="center"/>
    </xf>
    <xf numFmtId="0" fontId="19" fillId="0" borderId="20" xfId="0" applyNumberFormat="1" applyFont="1" applyBorder="1" applyAlignment="1" applyProtection="1">
      <alignment horizontal="center" vertical="center"/>
    </xf>
    <xf numFmtId="0" fontId="19" fillId="0" borderId="20" xfId="0" applyNumberFormat="1" applyFont="1" applyBorder="1" applyAlignment="1" applyProtection="1">
      <alignment horizontal="right" vertical="center"/>
    </xf>
    <xf numFmtId="0" fontId="19" fillId="0" borderId="20" xfId="0" applyFont="1" applyBorder="1" applyAlignment="1" applyProtection="1">
      <alignment vertical="center"/>
    </xf>
    <xf numFmtId="0" fontId="19" fillId="0" borderId="8" xfId="0" applyNumberFormat="1" applyFont="1" applyBorder="1" applyAlignment="1" applyProtection="1">
      <alignment horizontal="center" vertical="center"/>
    </xf>
    <xf numFmtId="0" fontId="0" fillId="0" borderId="21" xfId="0" applyBorder="1" applyAlignment="1" applyProtection="1">
      <alignment horizontal="right" vertical="center"/>
    </xf>
    <xf numFmtId="0" fontId="0" fillId="0" borderId="22" xfId="0" applyBorder="1" applyAlignment="1" applyProtection="1">
      <alignment horizontal="right" vertical="center"/>
    </xf>
    <xf numFmtId="0" fontId="8" fillId="3" borderId="22" xfId="0" applyFont="1" applyFill="1" applyBorder="1" applyAlignment="1" applyProtection="1">
      <alignment horizontal="right" vertical="center"/>
    </xf>
    <xf numFmtId="0" fontId="8" fillId="3" borderId="23" xfId="0" applyFont="1" applyFill="1" applyBorder="1" applyAlignment="1" applyProtection="1">
      <alignment vertical="center"/>
    </xf>
    <xf numFmtId="0" fontId="0" fillId="0" borderId="21" xfId="0" applyBorder="1" applyAlignment="1" applyProtection="1">
      <alignment vertical="center"/>
    </xf>
    <xf numFmtId="3" fontId="0" fillId="0" borderId="22" xfId="0" applyNumberFormat="1" applyBorder="1" applyAlignment="1" applyProtection="1">
      <alignment horizontal="right" vertical="center"/>
    </xf>
    <xf numFmtId="3" fontId="0" fillId="0" borderId="23" xfId="0" applyNumberFormat="1" applyBorder="1" applyAlignment="1" applyProtection="1">
      <alignment horizontal="right" vertical="center"/>
    </xf>
    <xf numFmtId="0" fontId="0" fillId="0" borderId="32"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5" xfId="0" applyBorder="1" applyAlignment="1" applyProtection="1">
      <alignment vertical="center"/>
    </xf>
    <xf numFmtId="49" fontId="0" fillId="0" borderId="0"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1" xfId="0" applyNumberFormat="1" applyBorder="1" applyAlignment="1" applyProtection="1">
      <alignment vertical="center"/>
    </xf>
    <xf numFmtId="0" fontId="0" fillId="0" borderId="23" xfId="0" applyNumberFormat="1" applyBorder="1" applyAlignment="1" applyProtection="1">
      <alignment vertical="center"/>
    </xf>
    <xf numFmtId="0" fontId="0" fillId="0" borderId="25" xfId="0" applyFill="1" applyBorder="1" applyAlignment="1" applyProtection="1">
      <alignment vertical="center"/>
    </xf>
    <xf numFmtId="0" fontId="19" fillId="0" borderId="21" xfId="0" applyNumberFormat="1" applyFont="1" applyBorder="1" applyAlignment="1" applyProtection="1">
      <alignment horizontal="right" vertical="center"/>
    </xf>
    <xf numFmtId="0" fontId="19" fillId="0" borderId="22" xfId="0" applyNumberFormat="1" applyFont="1" applyBorder="1" applyAlignment="1" applyProtection="1">
      <alignment horizontal="right" vertical="center"/>
    </xf>
    <xf numFmtId="0" fontId="19" fillId="0" borderId="43" xfId="0" applyNumberFormat="1" applyFont="1" applyBorder="1" applyAlignment="1" applyProtection="1">
      <alignment horizontal="center" vertical="center"/>
    </xf>
    <xf numFmtId="0" fontId="19" fillId="0" borderId="23" xfId="0" applyNumberFormat="1" applyFont="1" applyBorder="1" applyAlignment="1" applyProtection="1">
      <alignment horizontal="center" vertical="center"/>
    </xf>
    <xf numFmtId="0" fontId="19" fillId="0" borderId="44" xfId="0" applyNumberFormat="1" applyFont="1" applyBorder="1" applyAlignment="1" applyProtection="1">
      <alignment horizontal="right" vertical="center"/>
    </xf>
    <xf numFmtId="0" fontId="19" fillId="0" borderId="23" xfId="0" applyNumberFormat="1" applyFont="1" applyBorder="1" applyAlignment="1" applyProtection="1">
      <alignment horizontal="right" vertical="center"/>
    </xf>
    <xf numFmtId="0" fontId="19" fillId="0" borderId="23" xfId="0" applyFont="1" applyBorder="1" applyAlignment="1" applyProtection="1">
      <alignment vertical="center"/>
    </xf>
    <xf numFmtId="0" fontId="0" fillId="0" borderId="26" xfId="0" applyFill="1" applyBorder="1" applyAlignment="1" applyProtection="1">
      <alignment vertical="center"/>
    </xf>
    <xf numFmtId="0" fontId="0" fillId="6" borderId="8" xfId="0" applyFont="1" applyFill="1"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1" fontId="0" fillId="4" borderId="8" xfId="0" applyNumberFormat="1" applyFont="1" applyFill="1" applyBorder="1" applyAlignment="1" applyProtection="1">
      <alignment horizontal="center" vertical="center"/>
      <protection hidden="1"/>
    </xf>
    <xf numFmtId="0" fontId="23" fillId="6" borderId="8" xfId="0" applyFont="1" applyFill="1" applyBorder="1" applyAlignment="1" applyProtection="1">
      <alignment horizontal="center" vertical="center"/>
      <protection locked="0" hidden="1"/>
    </xf>
    <xf numFmtId="0" fontId="23" fillId="6" borderId="10" xfId="0" applyFont="1" applyFill="1" applyBorder="1" applyAlignment="1" applyProtection="1">
      <alignment horizontal="center" vertical="center"/>
      <protection locked="0" hidden="1"/>
    </xf>
    <xf numFmtId="0" fontId="23" fillId="6" borderId="9" xfId="0" applyFont="1" applyFill="1" applyBorder="1" applyAlignment="1" applyProtection="1">
      <alignment horizontal="center" vertical="center"/>
      <protection locked="0" hidden="1"/>
    </xf>
    <xf numFmtId="0" fontId="12" fillId="4" borderId="28" xfId="0" applyFont="1" applyFill="1" applyBorder="1" applyAlignment="1" applyProtection="1">
      <alignment horizontal="center" vertical="center"/>
      <protection hidden="1"/>
    </xf>
    <xf numFmtId="0" fontId="6" fillId="4" borderId="8" xfId="0" applyNumberFormat="1" applyFont="1" applyFill="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1" fontId="19" fillId="4" borderId="10" xfId="0" applyNumberFormat="1" applyFont="1" applyFill="1" applyBorder="1" applyAlignment="1" applyProtection="1">
      <alignment horizontal="center" vertical="center"/>
      <protection hidden="1"/>
    </xf>
    <xf numFmtId="1" fontId="19" fillId="0" borderId="10" xfId="0" applyNumberFormat="1" applyFont="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4" borderId="38" xfId="0" applyFont="1" applyFill="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1" fontId="19" fillId="4" borderId="28" xfId="0" applyNumberFormat="1" applyFont="1" applyFill="1" applyBorder="1" applyAlignment="1" applyProtection="1">
      <alignment horizontal="center" vertical="center"/>
      <protection hidden="1"/>
    </xf>
    <xf numFmtId="1" fontId="19" fillId="0" borderId="28" xfId="0" applyNumberFormat="1" applyFont="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1" fontId="19" fillId="4" borderId="13" xfId="0" applyNumberFormat="1" applyFont="1" applyFill="1" applyBorder="1" applyAlignment="1" applyProtection="1">
      <alignment horizontal="center" vertical="center"/>
      <protection hidden="1"/>
    </xf>
    <xf numFmtId="1" fontId="19" fillId="0" borderId="13" xfId="0" applyNumberFormat="1" applyFont="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1" fontId="19" fillId="4" borderId="30" xfId="0" applyNumberFormat="1" applyFont="1" applyFill="1" applyBorder="1" applyAlignment="1" applyProtection="1">
      <alignment horizontal="center" vertical="center"/>
      <protection hidden="1"/>
    </xf>
    <xf numFmtId="1" fontId="19" fillId="0" borderId="30" xfId="0" applyNumberFormat="1" applyFont="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0" borderId="0" xfId="0" applyProtection="1">
      <protection hidden="1"/>
    </xf>
    <xf numFmtId="0" fontId="21" fillId="4" borderId="5" xfId="0" applyFont="1" applyFill="1" applyBorder="1" applyAlignment="1" applyProtection="1">
      <alignment horizontal="center" vertical="center"/>
      <protection hidden="1"/>
    </xf>
    <xf numFmtId="0" fontId="21" fillId="4" borderId="6" xfId="0" applyFont="1" applyFill="1" applyBorder="1" applyAlignment="1" applyProtection="1">
      <alignment vertical="center"/>
      <protection hidden="1"/>
    </xf>
    <xf numFmtId="0" fontId="21" fillId="4" borderId="7" xfId="0" applyFont="1" applyFill="1" applyBorder="1" applyAlignment="1" applyProtection="1">
      <alignment vertical="center"/>
      <protection hidden="1"/>
    </xf>
    <xf numFmtId="0" fontId="20" fillId="4" borderId="0" xfId="0" applyFont="1" applyFill="1" applyAlignment="1" applyProtection="1">
      <alignment horizontal="center" vertical="center"/>
      <protection hidden="1"/>
    </xf>
    <xf numFmtId="0" fontId="1" fillId="4" borderId="0" xfId="0" applyFont="1" applyFill="1" applyBorder="1" applyAlignment="1" applyProtection="1">
      <alignment horizontal="right" vertical="center"/>
      <protection hidden="1"/>
    </xf>
    <xf numFmtId="49" fontId="6" fillId="6" borderId="8" xfId="0" applyNumberFormat="1" applyFont="1" applyFill="1" applyBorder="1" applyAlignment="1" applyProtection="1">
      <alignment vertical="center"/>
      <protection locked="0" hidden="1"/>
    </xf>
    <xf numFmtId="0" fontId="0" fillId="6" borderId="10" xfId="0" applyFill="1" applyBorder="1" applyAlignment="1" applyProtection="1">
      <alignment vertical="center"/>
      <protection locked="0" hidden="1"/>
    </xf>
    <xf numFmtId="0" fontId="0" fillId="6" borderId="9" xfId="0" applyFill="1" applyBorder="1" applyAlignment="1" applyProtection="1">
      <alignment vertical="center"/>
      <protection locked="0" hidden="1"/>
    </xf>
    <xf numFmtId="0" fontId="0" fillId="0" borderId="9" xfId="0" applyBorder="1" applyAlignment="1" applyProtection="1">
      <alignment horizontal="center"/>
      <protection hidden="1"/>
    </xf>
    <xf numFmtId="1" fontId="6" fillId="6" borderId="8" xfId="0" applyNumberFormat="1" applyFont="1" applyFill="1" applyBorder="1" applyAlignment="1" applyProtection="1">
      <alignment horizontal="right" vertical="center"/>
      <protection locked="0" hidden="1"/>
    </xf>
    <xf numFmtId="1" fontId="0" fillId="6" borderId="10" xfId="0" applyNumberFormat="1" applyFill="1" applyBorder="1" applyAlignment="1" applyProtection="1">
      <alignment horizontal="right" vertical="center"/>
      <protection locked="0" hidden="1"/>
    </xf>
    <xf numFmtId="1" fontId="0" fillId="6" borderId="9" xfId="0" applyNumberFormat="1" applyFill="1" applyBorder="1" applyAlignment="1" applyProtection="1">
      <alignment horizontal="right" vertical="center"/>
      <protection locked="0" hidden="1"/>
    </xf>
    <xf numFmtId="0" fontId="10" fillId="4" borderId="8" xfId="0" applyFont="1" applyFill="1" applyBorder="1" applyAlignment="1" applyProtection="1">
      <alignment horizontal="right" vertical="center"/>
      <protection hidden="1"/>
    </xf>
    <xf numFmtId="0" fontId="0" fillId="0" borderId="10" xfId="0" applyBorder="1" applyAlignment="1" applyProtection="1">
      <alignment vertical="center"/>
      <protection hidden="1"/>
    </xf>
    <xf numFmtId="0" fontId="10" fillId="4" borderId="10" xfId="0" applyFont="1" applyFill="1" applyBorder="1" applyAlignment="1" applyProtection="1">
      <alignment horizontal="right" vertical="center"/>
      <protection hidden="1"/>
    </xf>
    <xf numFmtId="0" fontId="10" fillId="0" borderId="10" xfId="0" applyFont="1" applyBorder="1" applyAlignment="1" applyProtection="1">
      <alignment horizontal="right" vertical="center"/>
      <protection hidden="1"/>
    </xf>
    <xf numFmtId="0" fontId="26" fillId="4" borderId="10" xfId="0" applyFont="1" applyFill="1" applyBorder="1" applyAlignment="1" applyProtection="1">
      <alignment horizontal="right" vertical="center"/>
      <protection hidden="1"/>
    </xf>
    <xf numFmtId="0" fontId="26" fillId="0" borderId="10" xfId="0" applyFont="1" applyBorder="1" applyAlignment="1" applyProtection="1">
      <alignment horizontal="right" vertical="center"/>
      <protection hidden="1"/>
    </xf>
    <xf numFmtId="49" fontId="6" fillId="4" borderId="8" xfId="0" applyNumberFormat="1" applyFont="1" applyFill="1" applyBorder="1" applyAlignment="1" applyProtection="1">
      <alignment horizontal="right" vertical="center"/>
      <protection hidden="1"/>
    </xf>
    <xf numFmtId="0" fontId="17" fillId="0" borderId="0" xfId="0" applyFont="1" applyFill="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5" borderId="8" xfId="0" applyFont="1" applyFill="1" applyBorder="1" applyAlignment="1" applyProtection="1">
      <alignment horizontal="center" vertical="center"/>
      <protection locked="0" hidden="1"/>
    </xf>
    <xf numFmtId="0" fontId="0" fillId="5" borderId="9" xfId="0" applyFont="1" applyFill="1" applyBorder="1" applyAlignment="1" applyProtection="1">
      <alignment horizontal="center" vertical="center"/>
      <protection locked="0" hidden="1"/>
    </xf>
    <xf numFmtId="0" fontId="0" fillId="4" borderId="0" xfId="0" applyFill="1" applyAlignment="1" applyProtection="1">
      <alignment horizontal="right" vertical="center"/>
      <protection hidden="1"/>
    </xf>
    <xf numFmtId="0" fontId="0" fillId="4" borderId="0" xfId="0" applyFont="1" applyFill="1" applyAlignment="1" applyProtection="1">
      <alignment horizontal="right" vertical="center"/>
      <protection hidden="1"/>
    </xf>
    <xf numFmtId="0" fontId="0" fillId="5" borderId="10" xfId="0" applyFont="1" applyFill="1" applyBorder="1" applyAlignment="1" applyProtection="1">
      <alignment horizontal="center" vertical="center"/>
      <protection locked="0" hidden="1"/>
    </xf>
    <xf numFmtId="0" fontId="13" fillId="4" borderId="28" xfId="0" applyFont="1" applyFill="1" applyBorder="1" applyAlignment="1" applyProtection="1">
      <alignment horizontal="center" vertical="center"/>
      <protection hidden="1"/>
    </xf>
    <xf numFmtId="49" fontId="12" fillId="4" borderId="28" xfId="0" applyNumberFormat="1" applyFont="1" applyFill="1" applyBorder="1" applyAlignment="1" applyProtection="1">
      <alignment horizontal="center" vertical="center"/>
      <protection hidden="1"/>
    </xf>
    <xf numFmtId="0" fontId="0" fillId="0" borderId="28" xfId="0" applyBorder="1" applyAlignment="1" applyProtection="1">
      <alignment vertical="center"/>
      <protection hidden="1"/>
    </xf>
    <xf numFmtId="0" fontId="6" fillId="6" borderId="8" xfId="0" applyFont="1" applyFill="1" applyBorder="1" applyAlignment="1" applyProtection="1">
      <alignment horizontal="center" vertical="center"/>
      <protection locked="0" hidden="1"/>
    </xf>
    <xf numFmtId="0" fontId="6" fillId="6" borderId="9" xfId="0" applyFont="1" applyFill="1" applyBorder="1" applyAlignment="1" applyProtection="1">
      <alignment horizontal="center" vertical="center"/>
      <protection locked="0" hidden="1"/>
    </xf>
    <xf numFmtId="0" fontId="0" fillId="6" borderId="10" xfId="0" applyFill="1" applyBorder="1" applyAlignment="1" applyProtection="1">
      <alignment horizontal="center" vertical="center"/>
      <protection locked="0" hidden="1"/>
    </xf>
    <xf numFmtId="0" fontId="0" fillId="6" borderId="9" xfId="0" applyFill="1" applyBorder="1" applyAlignment="1" applyProtection="1">
      <alignment horizontal="center" vertical="center"/>
      <protection locked="0" hidden="1"/>
    </xf>
    <xf numFmtId="0" fontId="22" fillId="4" borderId="10" xfId="0" applyFont="1" applyFill="1" applyBorder="1" applyAlignment="1" applyProtection="1">
      <alignment horizontal="right" vertical="center"/>
      <protection hidden="1"/>
    </xf>
    <xf numFmtId="0" fontId="22" fillId="0" borderId="10" xfId="0" applyFont="1" applyBorder="1" applyAlignment="1" applyProtection="1">
      <alignment horizontal="right" vertical="center"/>
      <protection hidden="1"/>
    </xf>
    <xf numFmtId="0" fontId="11" fillId="6" borderId="8" xfId="0" applyFont="1" applyFill="1" applyBorder="1" applyAlignment="1" applyProtection="1">
      <alignment vertical="center"/>
      <protection locked="0" hidden="1"/>
    </xf>
    <xf numFmtId="0" fontId="0" fillId="5" borderId="8" xfId="0" applyFont="1" applyFill="1" applyBorder="1" applyAlignment="1" applyProtection="1">
      <alignment horizontal="right" vertical="center"/>
      <protection locked="0" hidden="1"/>
    </xf>
    <xf numFmtId="0" fontId="0" fillId="5" borderId="9" xfId="0" applyFont="1" applyFill="1" applyBorder="1" applyAlignment="1" applyProtection="1">
      <alignment horizontal="right" vertical="center"/>
      <protection locked="0" hidden="1"/>
    </xf>
    <xf numFmtId="0" fontId="6" fillId="0" borderId="28" xfId="0" applyFont="1" applyBorder="1" applyAlignment="1" applyProtection="1">
      <alignment vertical="center"/>
      <protection hidden="1"/>
    </xf>
    <xf numFmtId="0" fontId="0" fillId="6" borderId="10" xfId="0" applyFont="1" applyFill="1" applyBorder="1" applyAlignment="1" applyProtection="1">
      <alignment vertical="center"/>
      <protection locked="0" hidden="1"/>
    </xf>
    <xf numFmtId="0" fontId="0" fillId="6" borderId="9" xfId="0" applyFont="1" applyFill="1" applyBorder="1" applyAlignment="1" applyProtection="1">
      <alignment vertical="center"/>
      <protection locked="0" hidden="1"/>
    </xf>
    <xf numFmtId="0" fontId="0" fillId="0" borderId="9" xfId="0" applyBorder="1" applyProtection="1">
      <protection hidden="1"/>
    </xf>
    <xf numFmtId="0" fontId="1" fillId="0" borderId="0" xfId="0" applyFont="1" applyFill="1" applyAlignment="1" applyProtection="1">
      <alignment horizontal="center" vertical="center"/>
      <protection locked="0" hidden="1"/>
    </xf>
    <xf numFmtId="0" fontId="0" fillId="0" borderId="0" xfId="0" applyFill="1" applyAlignment="1" applyProtection="1">
      <alignment vertical="center"/>
      <protection locked="0" hidden="1"/>
    </xf>
    <xf numFmtId="0" fontId="0" fillId="0" borderId="28" xfId="0" applyFill="1" applyBorder="1" applyAlignment="1" applyProtection="1">
      <alignment vertical="center"/>
      <protection locked="0" hidden="1"/>
    </xf>
    <xf numFmtId="0" fontId="1" fillId="4" borderId="8" xfId="0" applyFont="1" applyFill="1" applyBorder="1" applyAlignment="1" applyProtection="1">
      <alignment horizontal="right" vertical="center"/>
      <protection hidden="1"/>
    </xf>
    <xf numFmtId="0" fontId="0" fillId="0" borderId="10" xfId="0" applyFont="1" applyBorder="1" applyAlignment="1" applyProtection="1">
      <alignment horizontal="right" vertical="center"/>
      <protection hidden="1"/>
    </xf>
    <xf numFmtId="0" fontId="0" fillId="0" borderId="9" xfId="0" applyFont="1" applyBorder="1" applyAlignment="1" applyProtection="1">
      <alignment horizontal="right" vertical="center"/>
      <protection hidden="1"/>
    </xf>
    <xf numFmtId="0" fontId="0" fillId="4" borderId="8" xfId="0"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0" fontId="11" fillId="0" borderId="24" xfId="0" applyFont="1" applyFill="1" applyBorder="1" applyAlignment="1" applyProtection="1">
      <alignment vertical="center"/>
      <protection hidden="1"/>
    </xf>
    <xf numFmtId="0" fontId="24" fillId="0" borderId="12" xfId="0" quotePrefix="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3" xfId="0" applyFont="1" applyBorder="1" applyAlignment="1" applyProtection="1">
      <alignment vertical="center"/>
    </xf>
    <xf numFmtId="0" fontId="25" fillId="0" borderId="15" xfId="0" applyFont="1" applyFill="1" applyBorder="1" applyAlignment="1" applyProtection="1">
      <alignment horizontal="center" vertical="center"/>
    </xf>
    <xf numFmtId="0" fontId="25" fillId="0" borderId="15" xfId="0" applyFont="1" applyBorder="1" applyAlignment="1" applyProtection="1">
      <alignment vertical="center"/>
    </xf>
    <xf numFmtId="0" fontId="0" fillId="0" borderId="36" xfId="0" applyFont="1" applyFill="1" applyBorder="1" applyAlignment="1" applyProtection="1">
      <alignment vertical="center"/>
    </xf>
    <xf numFmtId="0" fontId="0" fillId="0" borderId="37" xfId="0" applyBorder="1" applyAlignment="1" applyProtection="1">
      <alignment vertical="center"/>
    </xf>
    <xf numFmtId="0" fontId="0" fillId="0" borderId="10" xfId="0" applyFill="1" applyBorder="1" applyAlignment="1" applyProtection="1">
      <alignment vertical="center"/>
    </xf>
    <xf numFmtId="0" fontId="0" fillId="0" borderId="35" xfId="0" applyBorder="1" applyAlignment="1" applyProtection="1">
      <alignment vertical="center"/>
    </xf>
    <xf numFmtId="0" fontId="0" fillId="0" borderId="10" xfId="0" applyFont="1" applyFill="1" applyBorder="1" applyAlignment="1" applyProtection="1">
      <alignment vertical="center"/>
    </xf>
    <xf numFmtId="14" fontId="0" fillId="0" borderId="26" xfId="0" applyNumberFormat="1" applyBorder="1" applyAlignment="1" applyProtection="1">
      <alignment horizontal="center" vertical="center"/>
    </xf>
    <xf numFmtId="14" fontId="0" fillId="0" borderId="36" xfId="0" applyNumberFormat="1" applyBorder="1" applyAlignment="1" applyProtection="1">
      <alignment horizontal="center" vertical="center"/>
    </xf>
    <xf numFmtId="14" fontId="0" fillId="0" borderId="37" xfId="0" applyNumberFormat="1" applyBorder="1" applyAlignment="1" applyProtection="1">
      <alignment horizontal="center" vertical="center"/>
    </xf>
    <xf numFmtId="0" fontId="1" fillId="0" borderId="31"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19"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0" fillId="0" borderId="36" xfId="0" applyBorder="1" applyAlignment="1" applyProtection="1">
      <alignment vertical="center"/>
    </xf>
    <xf numFmtId="0" fontId="0" fillId="0" borderId="21" xfId="0" applyNumberFormat="1" applyBorder="1" applyAlignment="1" applyProtection="1">
      <alignment horizontal="center" vertical="center"/>
    </xf>
    <xf numFmtId="0" fontId="0" fillId="0" borderId="22" xfId="0" applyNumberFormat="1" applyBorder="1" applyAlignment="1" applyProtection="1">
      <alignment horizontal="center" vertical="center"/>
    </xf>
    <xf numFmtId="0" fontId="1" fillId="0" borderId="2"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0" fillId="0" borderId="30" xfId="0" applyBorder="1" applyAlignment="1" applyProtection="1">
      <alignment vertical="center"/>
    </xf>
    <xf numFmtId="0" fontId="0" fillId="0" borderId="29" xfId="0" applyBorder="1" applyAlignment="1" applyProtection="1">
      <alignment vertical="center"/>
    </xf>
    <xf numFmtId="0" fontId="1" fillId="0" borderId="5" xfId="0" applyNumberFormat="1"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1" xfId="0" applyNumberFormat="1" applyBorder="1" applyAlignment="1" applyProtection="1">
      <alignment horizontal="center" vertical="center"/>
    </xf>
    <xf numFmtId="0" fontId="0" fillId="0" borderId="34" xfId="0" applyBorder="1" applyAlignment="1" applyProtection="1">
      <alignment horizontal="center" vertical="center"/>
    </xf>
    <xf numFmtId="0" fontId="0" fillId="0" borderId="25" xfId="0" applyNumberFormat="1" applyBorder="1" applyAlignment="1" applyProtection="1">
      <alignment horizontal="center" vertical="center"/>
    </xf>
    <xf numFmtId="0" fontId="0" fillId="0" borderId="9" xfId="0"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2" borderId="13" xfId="0" applyFill="1" applyBorder="1" applyAlignment="1" applyProtection="1">
      <alignment horizontal="center" vertical="center"/>
    </xf>
    <xf numFmtId="0" fontId="0" fillId="2" borderId="0" xfId="0" applyFill="1" applyBorder="1" applyAlignment="1" applyProtection="1">
      <alignment vertical="center"/>
    </xf>
    <xf numFmtId="0" fontId="0" fillId="2" borderId="1" xfId="0" applyFill="1" applyBorder="1" applyAlignment="1" applyProtection="1">
      <alignment vertical="center"/>
    </xf>
    <xf numFmtId="0" fontId="0" fillId="0" borderId="0" xfId="0" applyAlignment="1">
      <alignment horizontal="left" vertical="top" wrapText="1"/>
    </xf>
  </cellXfs>
  <cellStyles count="1">
    <cellStyle name="Normal" xfId="0" builtinId="0"/>
  </cellStyles>
  <dxfs count="3">
    <dxf>
      <font>
        <color theme="2" tint="-0.499984740745262"/>
      </font>
    </dxf>
    <dxf>
      <font>
        <color theme="2" tint="-0.499984740745262"/>
      </font>
    </dxf>
    <dxf>
      <font>
        <color theme="2" tint="-0.499984740745262"/>
      </font>
    </dxf>
  </dxfs>
  <tableStyles count="0" defaultTableStyle="TableStyleMedium9" defaultPivotStyle="PivotStyleLight16"/>
  <colors>
    <mruColors>
      <color rgb="FFFFD7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40"/>
  <sheetViews>
    <sheetView showGridLines="0" tabSelected="1" zoomScaleNormal="100" workbookViewId="0">
      <selection activeCell="O3" sqref="O3:W3"/>
    </sheetView>
  </sheetViews>
  <sheetFormatPr defaultRowHeight="15" x14ac:dyDescent="0.25"/>
  <cols>
    <col min="1" max="48" width="1.7109375" style="1" customWidth="1"/>
    <col min="49" max="50" width="1.7109375" style="4" customWidth="1"/>
    <col min="51" max="51" width="1.7109375" style="1" customWidth="1"/>
    <col min="52" max="53" width="1.7109375" style="4" customWidth="1"/>
    <col min="54" max="81" width="1.7109375" style="1" customWidth="1"/>
    <col min="82" max="82" width="1.7109375" style="3" customWidth="1"/>
    <col min="83" max="151" width="1.7109375" style="1" customWidth="1"/>
    <col min="152" max="16384" width="9.140625" style="1"/>
  </cols>
  <sheetData>
    <row r="1" spans="1:150" x14ac:dyDescent="0.25">
      <c r="A1" s="176" t="s">
        <v>51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7"/>
      <c r="CD1" s="177"/>
      <c r="CE1" s="177"/>
      <c r="CF1" s="177"/>
      <c r="CG1" s="177"/>
      <c r="CH1" s="177"/>
      <c r="CI1" s="177"/>
      <c r="CJ1" s="177"/>
      <c r="CK1" s="177"/>
      <c r="CL1" s="177"/>
      <c r="CM1" s="177"/>
      <c r="CN1" s="177"/>
      <c r="CO1" s="177"/>
      <c r="CP1" s="177"/>
      <c r="CQ1" s="177"/>
      <c r="CR1" s="177"/>
      <c r="CS1" s="177"/>
      <c r="CT1" s="177"/>
      <c r="CU1" s="177"/>
      <c r="CV1" s="177"/>
    </row>
    <row r="2" spans="1:150" ht="6" customHeight="1" x14ac:dyDescent="0.2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row>
    <row r="3" spans="1:150" ht="15" customHeight="1" x14ac:dyDescent="0.25">
      <c r="A3" s="179" t="s">
        <v>36</v>
      </c>
      <c r="B3" s="180"/>
      <c r="C3" s="180"/>
      <c r="D3" s="180"/>
      <c r="E3" s="180"/>
      <c r="F3" s="180"/>
      <c r="G3" s="180"/>
      <c r="H3" s="180"/>
      <c r="I3" s="180"/>
      <c r="J3" s="180"/>
      <c r="K3" s="180"/>
      <c r="L3" s="181"/>
      <c r="M3" s="151" t="s">
        <v>10</v>
      </c>
      <c r="N3" s="175"/>
      <c r="O3" s="138" t="s">
        <v>53</v>
      </c>
      <c r="P3" s="139"/>
      <c r="Q3" s="139"/>
      <c r="R3" s="139"/>
      <c r="S3" s="139"/>
      <c r="T3" s="139"/>
      <c r="U3" s="139"/>
      <c r="V3" s="139"/>
      <c r="W3" s="140"/>
      <c r="X3" s="151" t="s">
        <v>11</v>
      </c>
      <c r="Y3" s="146"/>
      <c r="Z3" s="138" t="s">
        <v>54</v>
      </c>
      <c r="AA3" s="139"/>
      <c r="AB3" s="139"/>
      <c r="AC3" s="139"/>
      <c r="AD3" s="139"/>
      <c r="AE3" s="139"/>
      <c r="AF3" s="139"/>
      <c r="AG3" s="139"/>
      <c r="AH3" s="140"/>
      <c r="AI3" s="151" t="s">
        <v>12</v>
      </c>
      <c r="AJ3" s="146"/>
      <c r="AK3" s="138" t="s">
        <v>55</v>
      </c>
      <c r="AL3" s="139"/>
      <c r="AM3" s="139"/>
      <c r="AN3" s="139"/>
      <c r="AO3" s="139"/>
      <c r="AP3" s="139"/>
      <c r="AQ3" s="139"/>
      <c r="AR3" s="139"/>
      <c r="AS3" s="140"/>
      <c r="AT3" s="151" t="s">
        <v>13</v>
      </c>
      <c r="AU3" s="146"/>
      <c r="AV3" s="138" t="s">
        <v>56</v>
      </c>
      <c r="AW3" s="139"/>
      <c r="AX3" s="139"/>
      <c r="AY3" s="139"/>
      <c r="AZ3" s="139"/>
      <c r="BA3" s="139"/>
      <c r="BB3" s="139"/>
      <c r="BC3" s="139"/>
      <c r="BD3" s="140"/>
      <c r="BE3" s="151" t="s">
        <v>14</v>
      </c>
      <c r="BF3" s="146"/>
      <c r="BG3" s="138"/>
      <c r="BH3" s="139"/>
      <c r="BI3" s="139"/>
      <c r="BJ3" s="139"/>
      <c r="BK3" s="139"/>
      <c r="BL3" s="139"/>
      <c r="BM3" s="139"/>
      <c r="BN3" s="139"/>
      <c r="BO3" s="140"/>
      <c r="BP3" s="151" t="s">
        <v>15</v>
      </c>
      <c r="BQ3" s="146"/>
      <c r="BR3" s="138"/>
      <c r="BS3" s="139"/>
      <c r="BT3" s="139"/>
      <c r="BU3" s="139"/>
      <c r="BV3" s="139"/>
      <c r="BW3" s="139"/>
      <c r="BX3" s="139"/>
      <c r="BY3" s="139"/>
      <c r="BZ3" s="140"/>
      <c r="CA3" s="151" t="s">
        <v>16</v>
      </c>
      <c r="CB3" s="146"/>
      <c r="CC3" s="138"/>
      <c r="CD3" s="139"/>
      <c r="CE3" s="139"/>
      <c r="CF3" s="139"/>
      <c r="CG3" s="139"/>
      <c r="CH3" s="139"/>
      <c r="CI3" s="139"/>
      <c r="CJ3" s="139"/>
      <c r="CK3" s="140"/>
      <c r="CL3" s="151" t="s">
        <v>17</v>
      </c>
      <c r="CM3" s="146"/>
      <c r="CN3" s="138"/>
      <c r="CO3" s="139"/>
      <c r="CP3" s="139"/>
      <c r="CQ3" s="139"/>
      <c r="CR3" s="139"/>
      <c r="CS3" s="139"/>
      <c r="CT3" s="139"/>
      <c r="CU3" s="139"/>
      <c r="CV3" s="140"/>
    </row>
    <row r="4" spans="1:150" ht="15" customHeight="1" x14ac:dyDescent="0.25">
      <c r="A4" s="179" t="s">
        <v>39</v>
      </c>
      <c r="B4" s="180"/>
      <c r="C4" s="180"/>
      <c r="D4" s="180"/>
      <c r="E4" s="180"/>
      <c r="F4" s="180"/>
      <c r="G4" s="180"/>
      <c r="H4" s="180"/>
      <c r="I4" s="180"/>
      <c r="J4" s="180"/>
      <c r="K4" s="180"/>
      <c r="L4" s="181"/>
      <c r="M4" s="111">
        <f>IF(O4="","",LOOKUP(O4,Tables!$Y$3:$Y$22,Tables!$O$3:$O$22))</f>
        <v>3</v>
      </c>
      <c r="N4" s="141"/>
      <c r="O4" s="142">
        <v>4000</v>
      </c>
      <c r="P4" s="143"/>
      <c r="Q4" s="143"/>
      <c r="R4" s="143"/>
      <c r="S4" s="143"/>
      <c r="T4" s="143"/>
      <c r="U4" s="143"/>
      <c r="V4" s="143"/>
      <c r="W4" s="144"/>
      <c r="X4" s="111">
        <f>IF(Z4="","",LOOKUP(Z4,Tables!$Y$3:$Y$22,Tables!$O$3:$O$22))</f>
        <v>2</v>
      </c>
      <c r="Y4" s="141"/>
      <c r="Z4" s="142">
        <v>2050</v>
      </c>
      <c r="AA4" s="143"/>
      <c r="AB4" s="143"/>
      <c r="AC4" s="143"/>
      <c r="AD4" s="143"/>
      <c r="AE4" s="143"/>
      <c r="AF4" s="143"/>
      <c r="AG4" s="143"/>
      <c r="AH4" s="144"/>
      <c r="AI4" s="111">
        <f>IF(AK4="","",LOOKUP(AK4,Tables!$Y$3:$Y$22,Tables!$O$3:$O$22))</f>
        <v>3</v>
      </c>
      <c r="AJ4" s="141"/>
      <c r="AK4" s="142">
        <v>4250</v>
      </c>
      <c r="AL4" s="143"/>
      <c r="AM4" s="143"/>
      <c r="AN4" s="143"/>
      <c r="AO4" s="143"/>
      <c r="AP4" s="143"/>
      <c r="AQ4" s="143"/>
      <c r="AR4" s="143"/>
      <c r="AS4" s="144"/>
      <c r="AT4" s="111">
        <f>IF(AV4="","",LOOKUP(AV4,Tables!$Y$3:$Y$22,Tables!$O$3:$O$22))</f>
        <v>4</v>
      </c>
      <c r="AU4" s="141"/>
      <c r="AV4" s="142">
        <v>7500</v>
      </c>
      <c r="AW4" s="143"/>
      <c r="AX4" s="143"/>
      <c r="AY4" s="143"/>
      <c r="AZ4" s="143"/>
      <c r="BA4" s="143"/>
      <c r="BB4" s="143"/>
      <c r="BC4" s="143"/>
      <c r="BD4" s="144"/>
      <c r="BE4" s="111" t="str">
        <f>IF(BG4="","",LOOKUP(BG4,Tables!$Y$3:$Y$22,Tables!$O$3:$O$22))</f>
        <v/>
      </c>
      <c r="BF4" s="141"/>
      <c r="BG4" s="142"/>
      <c r="BH4" s="143"/>
      <c r="BI4" s="143"/>
      <c r="BJ4" s="143"/>
      <c r="BK4" s="143"/>
      <c r="BL4" s="143"/>
      <c r="BM4" s="143"/>
      <c r="BN4" s="143"/>
      <c r="BO4" s="144"/>
      <c r="BP4" s="111" t="str">
        <f>IF(BR4="","",LOOKUP(BR4,Tables!$Y$3:$Y$22,Tables!$O$3:$O$22))</f>
        <v/>
      </c>
      <c r="BQ4" s="141"/>
      <c r="BR4" s="142"/>
      <c r="BS4" s="143"/>
      <c r="BT4" s="143"/>
      <c r="BU4" s="143"/>
      <c r="BV4" s="143"/>
      <c r="BW4" s="143"/>
      <c r="BX4" s="143"/>
      <c r="BY4" s="143"/>
      <c r="BZ4" s="144"/>
      <c r="CA4" s="111" t="str">
        <f>IF(CC4="","",LOOKUP(CC4,Tables!$Y$3:$Y$22,Tables!$O$3:$O$22))</f>
        <v/>
      </c>
      <c r="CB4" s="141"/>
      <c r="CC4" s="142"/>
      <c r="CD4" s="143"/>
      <c r="CE4" s="143"/>
      <c r="CF4" s="143"/>
      <c r="CG4" s="143"/>
      <c r="CH4" s="143"/>
      <c r="CI4" s="143"/>
      <c r="CJ4" s="143"/>
      <c r="CK4" s="144"/>
      <c r="CL4" s="111" t="str">
        <f>IF(CN4="","",LOOKUP(CN4,Tables!$Y$3:$Y$22,Tables!$O$3:$O$22))</f>
        <v/>
      </c>
      <c r="CM4" s="141"/>
      <c r="CN4" s="142"/>
      <c r="CO4" s="143"/>
      <c r="CP4" s="143"/>
      <c r="CQ4" s="143"/>
      <c r="CR4" s="143"/>
      <c r="CS4" s="143"/>
      <c r="CT4" s="143"/>
      <c r="CU4" s="143"/>
      <c r="CV4" s="144"/>
    </row>
    <row r="5" spans="1:150" ht="15" customHeight="1" x14ac:dyDescent="0.25">
      <c r="A5" s="182" t="s">
        <v>49</v>
      </c>
      <c r="B5" s="180"/>
      <c r="C5" s="180"/>
      <c r="D5" s="180"/>
      <c r="E5" s="180"/>
      <c r="F5" s="180"/>
      <c r="G5" s="180"/>
      <c r="H5" s="180"/>
      <c r="I5" s="180"/>
      <c r="J5" s="180"/>
      <c r="K5" s="180"/>
      <c r="L5" s="181"/>
      <c r="M5" s="145"/>
      <c r="N5" s="146"/>
      <c r="O5" s="147">
        <f>IF(O3="","",SUM(Tables!AF4:AF27))</f>
        <v>1360</v>
      </c>
      <c r="P5" s="148"/>
      <c r="Q5" s="148"/>
      <c r="R5" s="148"/>
      <c r="S5" s="21" t="str">
        <f>"/"</f>
        <v>/</v>
      </c>
      <c r="T5" s="167">
        <f>IF(O3="","",SUM(Tables!AD4:AD27))</f>
        <v>1200</v>
      </c>
      <c r="U5" s="168"/>
      <c r="V5" s="168"/>
      <c r="W5" s="168"/>
      <c r="X5" s="145"/>
      <c r="Y5" s="146"/>
      <c r="Z5" s="147">
        <f ca="1">IF(Z3="","",SUM(Tables!AJ4:AJ27))</f>
        <v>946</v>
      </c>
      <c r="AA5" s="148"/>
      <c r="AB5" s="148"/>
      <c r="AC5" s="148"/>
      <c r="AD5" s="21" t="str">
        <f>"/"</f>
        <v>/</v>
      </c>
      <c r="AE5" s="149">
        <f ca="1">IF(Z3="","",SUM(Tables!AH4:AH27))</f>
        <v>924</v>
      </c>
      <c r="AF5" s="150"/>
      <c r="AG5" s="150"/>
      <c r="AH5" s="150"/>
      <c r="AI5" s="145"/>
      <c r="AJ5" s="146"/>
      <c r="AK5" s="147">
        <f ca="1">IF(AK3="","",SUM(Tables!AN4:AN27))</f>
        <v>1376</v>
      </c>
      <c r="AL5" s="148"/>
      <c r="AM5" s="148"/>
      <c r="AN5" s="148"/>
      <c r="AO5" s="21" t="str">
        <f>"/"</f>
        <v>/</v>
      </c>
      <c r="AP5" s="149">
        <f ca="1">IF(AK3="","",SUM(Tables!AL4:AL27))</f>
        <v>1214</v>
      </c>
      <c r="AQ5" s="150"/>
      <c r="AR5" s="150"/>
      <c r="AS5" s="150"/>
      <c r="AT5" s="145"/>
      <c r="AU5" s="146"/>
      <c r="AV5" s="147">
        <f ca="1">IF(AV3="","",SUM(Tables!AR4:AR27))</f>
        <v>2012</v>
      </c>
      <c r="AW5" s="148"/>
      <c r="AX5" s="148"/>
      <c r="AY5" s="148"/>
      <c r="AZ5" s="21" t="str">
        <f>"/"</f>
        <v>/</v>
      </c>
      <c r="BA5" s="149">
        <f ca="1">IF(AV3="","",SUM(Tables!AP4:AP27))</f>
        <v>1770</v>
      </c>
      <c r="BB5" s="150"/>
      <c r="BC5" s="150"/>
      <c r="BD5" s="150"/>
      <c r="BE5" s="145"/>
      <c r="BF5" s="146"/>
      <c r="BG5" s="147" t="str">
        <f>IF(BG3="","",SUM(Tables!AV4:AV27))</f>
        <v/>
      </c>
      <c r="BH5" s="148"/>
      <c r="BI5" s="148"/>
      <c r="BJ5" s="148"/>
      <c r="BK5" s="21" t="str">
        <f>"/"</f>
        <v>/</v>
      </c>
      <c r="BL5" s="149" t="str">
        <f>IF(BG3="","",SUM(Tables!AT4:AT27))</f>
        <v/>
      </c>
      <c r="BM5" s="150"/>
      <c r="BN5" s="150"/>
      <c r="BO5" s="150"/>
      <c r="BP5" s="145"/>
      <c r="BQ5" s="146"/>
      <c r="BR5" s="147" t="str">
        <f>IF(BR3="","",SUM(Tables!AZ4:AZ27))</f>
        <v/>
      </c>
      <c r="BS5" s="148"/>
      <c r="BT5" s="148"/>
      <c r="BU5" s="148"/>
      <c r="BV5" s="21" t="str">
        <f>"/"</f>
        <v>/</v>
      </c>
      <c r="BW5" s="149" t="str">
        <f>IF(BR3="","",SUM(Tables!AX4:AX27))</f>
        <v/>
      </c>
      <c r="BX5" s="150"/>
      <c r="BY5" s="150"/>
      <c r="BZ5" s="150"/>
      <c r="CA5" s="145"/>
      <c r="CB5" s="146"/>
      <c r="CC5" s="147" t="str">
        <f>IF(CC3="","",SUM(Tables!BD4:BD27))</f>
        <v/>
      </c>
      <c r="CD5" s="148"/>
      <c r="CE5" s="148"/>
      <c r="CF5" s="148"/>
      <c r="CG5" s="21" t="str">
        <f>"/"</f>
        <v>/</v>
      </c>
      <c r="CH5" s="149" t="str">
        <f>IF(CC3="","",SUM(Tables!BB4:BB27))</f>
        <v/>
      </c>
      <c r="CI5" s="150"/>
      <c r="CJ5" s="150"/>
      <c r="CK5" s="150"/>
      <c r="CL5" s="145"/>
      <c r="CM5" s="146"/>
      <c r="CN5" s="147" t="str">
        <f>IF(CN3="","",SUM(Tables!BH4:BH27))</f>
        <v/>
      </c>
      <c r="CO5" s="148"/>
      <c r="CP5" s="148"/>
      <c r="CQ5" s="148"/>
      <c r="CR5" s="21" t="str">
        <f>"/"</f>
        <v>/</v>
      </c>
      <c r="CS5" s="149" t="str">
        <f>IF(CN3="","",SUM(Tables!BF4:BF27))</f>
        <v/>
      </c>
      <c r="CT5" s="150"/>
      <c r="CU5" s="150"/>
      <c r="CV5" s="150"/>
    </row>
    <row r="6" spans="1:150" s="7" customFormat="1" ht="6" customHeight="1" x14ac:dyDescent="0.25">
      <c r="A6" s="24"/>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row>
    <row r="7" spans="1:150" ht="15" customHeight="1" x14ac:dyDescent="0.25">
      <c r="A7" s="153" t="s">
        <v>31</v>
      </c>
      <c r="B7" s="154"/>
      <c r="C7" s="154"/>
      <c r="D7" s="154"/>
      <c r="E7" s="154"/>
      <c r="F7" s="154"/>
      <c r="G7" s="154" t="s">
        <v>28</v>
      </c>
      <c r="H7" s="154"/>
      <c r="I7" s="155">
        <v>10</v>
      </c>
      <c r="J7" s="156"/>
      <c r="K7" s="157" t="s">
        <v>29</v>
      </c>
      <c r="L7" s="158"/>
      <c r="M7" s="155">
        <v>21</v>
      </c>
      <c r="N7" s="156"/>
      <c r="O7" s="157" t="s">
        <v>30</v>
      </c>
      <c r="P7" s="158"/>
      <c r="Q7" s="155">
        <v>2011</v>
      </c>
      <c r="R7" s="159"/>
      <c r="S7" s="156"/>
      <c r="T7" s="5"/>
      <c r="U7" s="153" t="s">
        <v>40</v>
      </c>
      <c r="V7" s="154"/>
      <c r="W7" s="154"/>
      <c r="X7" s="154"/>
      <c r="Y7" s="154"/>
      <c r="Z7" s="154"/>
      <c r="AA7" s="154" t="s">
        <v>28</v>
      </c>
      <c r="AB7" s="154"/>
      <c r="AC7" s="155">
        <v>1</v>
      </c>
      <c r="AD7" s="156"/>
      <c r="AE7" s="157" t="s">
        <v>29</v>
      </c>
      <c r="AF7" s="158"/>
      <c r="AG7" s="155">
        <v>9</v>
      </c>
      <c r="AH7" s="156"/>
      <c r="AI7" s="157" t="s">
        <v>30</v>
      </c>
      <c r="AJ7" s="158"/>
      <c r="AK7" s="155">
        <v>2012</v>
      </c>
      <c r="AL7" s="159"/>
      <c r="AM7" s="156"/>
      <c r="AN7" s="3"/>
      <c r="AO7" s="137" t="s">
        <v>42</v>
      </c>
      <c r="AP7" s="132"/>
      <c r="AQ7" s="132"/>
      <c r="AR7" s="132"/>
      <c r="AS7" s="131">
        <f>IF(Tables!I28="","",IF(Tables!I31="",((Tables!I34-Tables!I28)*0.07),((Tables!I31-Tables!I28)*0.07)))</f>
        <v>5.6000000000000005</v>
      </c>
      <c r="AT7" s="132"/>
      <c r="AU7" s="132"/>
      <c r="AV7" s="132"/>
      <c r="AW7" s="132"/>
      <c r="BB7" s="136" t="s">
        <v>43</v>
      </c>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row>
    <row r="8" spans="1:150" ht="6" customHeight="1" x14ac:dyDescent="0.25">
      <c r="A8" s="6"/>
      <c r="B8" s="6"/>
      <c r="C8" s="6"/>
      <c r="D8" s="6"/>
      <c r="E8" s="6"/>
      <c r="F8" s="6"/>
      <c r="G8" s="6"/>
      <c r="H8" s="6"/>
      <c r="I8" s="6"/>
      <c r="J8" s="6"/>
      <c r="K8" s="6"/>
      <c r="L8" s="6"/>
      <c r="M8" s="6"/>
      <c r="N8" s="6"/>
      <c r="O8" s="6"/>
      <c r="P8" s="6"/>
      <c r="Q8" s="6"/>
      <c r="R8" s="6"/>
      <c r="S8" s="6"/>
      <c r="T8" s="6"/>
      <c r="U8" s="6"/>
      <c r="V8" s="6"/>
      <c r="W8" s="6"/>
      <c r="X8" s="6"/>
      <c r="Y8" s="6"/>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row>
    <row r="9" spans="1:150" s="4" customFormat="1" x14ac:dyDescent="0.25">
      <c r="A9" s="110" t="s">
        <v>0</v>
      </c>
      <c r="B9" s="110"/>
      <c r="C9" s="183"/>
      <c r="D9" s="110" t="s">
        <v>9</v>
      </c>
      <c r="E9" s="172"/>
      <c r="F9" s="172"/>
      <c r="G9" s="172"/>
      <c r="H9" s="172"/>
      <c r="I9" s="172"/>
      <c r="J9" s="172"/>
      <c r="K9" s="172"/>
      <c r="L9" s="172"/>
      <c r="M9" s="172"/>
      <c r="N9" s="172"/>
      <c r="O9" s="172"/>
      <c r="P9" s="172"/>
      <c r="Q9" s="172"/>
      <c r="R9" s="172"/>
      <c r="S9" s="172"/>
      <c r="T9" s="28"/>
      <c r="U9" s="110" t="s">
        <v>37</v>
      </c>
      <c r="V9" s="120"/>
      <c r="W9" s="120"/>
      <c r="X9" s="120"/>
      <c r="Y9" s="120"/>
      <c r="Z9" s="120"/>
      <c r="AA9" s="120"/>
      <c r="AB9" s="120"/>
      <c r="AC9" s="29"/>
      <c r="AD9" s="114" t="s">
        <v>44</v>
      </c>
      <c r="AE9" s="114"/>
      <c r="AG9" s="110" t="s">
        <v>3</v>
      </c>
      <c r="AH9" s="110"/>
      <c r="AI9" s="110"/>
      <c r="AJ9" s="110"/>
      <c r="AK9" s="33"/>
      <c r="AL9" s="110" t="s">
        <v>1</v>
      </c>
      <c r="AM9" s="110"/>
      <c r="AO9" s="110" t="s">
        <v>5</v>
      </c>
      <c r="AP9" s="110"/>
      <c r="AR9" s="160" t="s">
        <v>41</v>
      </c>
      <c r="AS9" s="160"/>
      <c r="AT9" s="160"/>
      <c r="AU9" s="160"/>
      <c r="AW9" s="161" t="s">
        <v>50</v>
      </c>
      <c r="AX9" s="162"/>
      <c r="AY9" s="162"/>
      <c r="AZ9" s="162"/>
      <c r="BB9" s="133" t="str">
        <f>IF($O$3="","",$O$3)</f>
        <v>Johnny</v>
      </c>
      <c r="BC9" s="134"/>
      <c r="BD9" s="134"/>
      <c r="BE9" s="134"/>
      <c r="BF9" s="135"/>
      <c r="BH9" s="133" t="str">
        <f>IF($Z$3="","",$Z$3)</f>
        <v>Billy</v>
      </c>
      <c r="BI9" s="134"/>
      <c r="BJ9" s="134"/>
      <c r="BK9" s="134"/>
      <c r="BL9" s="135"/>
      <c r="BN9" s="133" t="str">
        <f>IF($AK$3="","",$AK$3)</f>
        <v>Joey</v>
      </c>
      <c r="BO9" s="134"/>
      <c r="BP9" s="134"/>
      <c r="BQ9" s="134"/>
      <c r="BR9" s="135"/>
      <c r="BS9" s="25"/>
      <c r="BT9" s="133" t="str">
        <f>IF($AV$3="","",$AV$3)</f>
        <v>Jane</v>
      </c>
      <c r="BU9" s="134"/>
      <c r="BV9" s="134"/>
      <c r="BW9" s="134"/>
      <c r="BX9" s="135"/>
      <c r="BY9" s="25"/>
      <c r="BZ9" s="133" t="str">
        <f>IF($BG$3="","",$BG$3)</f>
        <v/>
      </c>
      <c r="CA9" s="134"/>
      <c r="CB9" s="134"/>
      <c r="CC9" s="134"/>
      <c r="CD9" s="135"/>
      <c r="CF9" s="133" t="str">
        <f>IF($BR$3="","",$BR$3)</f>
        <v/>
      </c>
      <c r="CG9" s="134"/>
      <c r="CH9" s="134"/>
      <c r="CI9" s="134"/>
      <c r="CJ9" s="135"/>
      <c r="CL9" s="133" t="str">
        <f>IF($CC$3="","",$CC$3)</f>
        <v/>
      </c>
      <c r="CM9" s="134"/>
      <c r="CN9" s="134"/>
      <c r="CO9" s="134"/>
      <c r="CP9" s="135"/>
      <c r="CQ9" s="25"/>
      <c r="CR9" s="133" t="str">
        <f>IF($CN$3="","",$CN$3)</f>
        <v/>
      </c>
      <c r="CS9" s="134"/>
      <c r="CT9" s="134"/>
      <c r="CU9" s="134"/>
      <c r="CV9" s="135"/>
      <c r="DF9" s="22"/>
      <c r="DG9" s="20"/>
      <c r="DH9" s="152"/>
      <c r="DI9" s="152"/>
      <c r="DJ9" s="20"/>
      <c r="DK9" s="152"/>
      <c r="DL9" s="152"/>
      <c r="DM9" s="20"/>
      <c r="DN9" s="152"/>
      <c r="DO9" s="152"/>
      <c r="DP9" s="20"/>
      <c r="DQ9" s="152"/>
      <c r="DR9" s="152"/>
      <c r="DS9" s="20"/>
      <c r="DT9" s="152"/>
      <c r="DU9" s="152"/>
      <c r="DV9" s="20"/>
      <c r="DW9" s="152"/>
      <c r="DX9" s="152"/>
      <c r="DY9" s="20"/>
      <c r="DZ9" s="152"/>
      <c r="EA9" s="152"/>
      <c r="EB9" s="20"/>
      <c r="EC9" s="152"/>
      <c r="ED9" s="152"/>
      <c r="EE9" s="20"/>
      <c r="EF9" s="32"/>
      <c r="EG9" s="20"/>
      <c r="EH9" s="32"/>
      <c r="EI9" s="20"/>
      <c r="EJ9" s="32"/>
      <c r="EK9" s="20"/>
      <c r="EL9" s="32"/>
      <c r="EM9" s="20"/>
      <c r="EN9" s="32"/>
      <c r="EO9" s="20"/>
      <c r="EP9" s="32"/>
      <c r="EQ9" s="20"/>
      <c r="ER9" s="32"/>
      <c r="ES9" s="20"/>
      <c r="ET9" s="32"/>
    </row>
    <row r="10" spans="1:150" x14ac:dyDescent="0.25">
      <c r="A10" s="170">
        <v>1</v>
      </c>
      <c r="B10" s="171"/>
      <c r="C10" s="184"/>
      <c r="D10" s="169" t="s">
        <v>52</v>
      </c>
      <c r="E10" s="139"/>
      <c r="F10" s="139"/>
      <c r="G10" s="139"/>
      <c r="H10" s="139"/>
      <c r="I10" s="139"/>
      <c r="J10" s="139"/>
      <c r="K10" s="139"/>
      <c r="L10" s="139"/>
      <c r="M10" s="139"/>
      <c r="N10" s="139"/>
      <c r="O10" s="139"/>
      <c r="P10" s="139"/>
      <c r="Q10" s="139"/>
      <c r="R10" s="139"/>
      <c r="S10" s="140"/>
      <c r="T10" s="30"/>
      <c r="U10" s="163">
        <v>10</v>
      </c>
      <c r="V10" s="164"/>
      <c r="W10" s="163">
        <v>25</v>
      </c>
      <c r="X10" s="164"/>
      <c r="Y10" s="163">
        <v>2011</v>
      </c>
      <c r="Z10" s="165"/>
      <c r="AA10" s="165"/>
      <c r="AB10" s="166"/>
      <c r="AC10" s="14"/>
      <c r="AD10" s="104">
        <f>IF(Tables!K2=0,0,Tables!K2-Tables!I28)</f>
        <v>4</v>
      </c>
      <c r="AE10" s="105"/>
      <c r="AG10" s="101">
        <v>220</v>
      </c>
      <c r="AH10" s="102"/>
      <c r="AI10" s="102"/>
      <c r="AJ10" s="103"/>
      <c r="AK10" s="29"/>
      <c r="AL10" s="104">
        <f>IF(AG10="","",IF(AG10=0,"",LOOKUP(AG10,Tables!$A$3:$A$32,Tables!$B$3:$B$32)))</f>
        <v>0.5</v>
      </c>
      <c r="AM10" s="105"/>
      <c r="AO10" s="106">
        <f ca="1">IF(AG10="","",IF(AG10=0,"",Tables!BI4))</f>
        <v>3</v>
      </c>
      <c r="AP10" s="105"/>
      <c r="AR10" s="107">
        <v>250</v>
      </c>
      <c r="AS10" s="108"/>
      <c r="AT10" s="108"/>
      <c r="AU10" s="109"/>
      <c r="AW10" s="111">
        <f>IF(AG10="",0,IF(AG10=0,AR10,IF(AR10="",(0-LOOKUP(AL10,Tables!$D$3:$D$25,Tables!$G$3:$G$25)), AR10-LOOKUP(AL10,Tables!$D$3:$D$25,Tables!$G$3:$G$25))))</f>
        <v>50</v>
      </c>
      <c r="AX10" s="112"/>
      <c r="AY10" s="112"/>
      <c r="AZ10" s="113"/>
      <c r="BB10" s="123" t="str">
        <f>IF(Tables!AE4="","",Tables!AE4&amp;"/")</f>
        <v>3/</v>
      </c>
      <c r="BC10" s="124"/>
      <c r="BD10" s="125">
        <f>IF(Tables!AE4="","",SUM($O$4,Tables!AC4,Tables!AD4))</f>
        <v>4115</v>
      </c>
      <c r="BE10" s="126"/>
      <c r="BF10" s="126"/>
      <c r="BG10" s="4"/>
      <c r="BH10" s="127" t="str">
        <f ca="1">IF(Tables!AI4="","",Tables!AI4&amp;"/")</f>
        <v>2/</v>
      </c>
      <c r="BI10" s="128"/>
      <c r="BJ10" s="129">
        <f ca="1">IF(Tables!AI4="","",SUM($Z$4,Tables!AG4,Tables!AH4))</f>
        <v>2149</v>
      </c>
      <c r="BK10" s="130"/>
      <c r="BL10" s="130"/>
      <c r="BM10" s="4"/>
      <c r="BN10" s="127" t="str">
        <f ca="1">IF(Tables!AM4="","",Tables!AM4&amp;"/")</f>
        <v>3/</v>
      </c>
      <c r="BO10" s="128"/>
      <c r="BP10" s="129">
        <f ca="1">IF(Tables!AM4="","",SUM($AK$4,Tables!AK4,Tables!AL4))</f>
        <v>4365</v>
      </c>
      <c r="BQ10" s="130"/>
      <c r="BR10" s="130"/>
      <c r="BS10" s="4"/>
      <c r="BT10" s="127" t="str">
        <f ca="1">IF(Tables!AQ4="","",Tables!AQ4&amp;"/")</f>
        <v>4/</v>
      </c>
      <c r="BU10" s="128"/>
      <c r="BV10" s="129">
        <f ca="1">IF(Tables!AQ4="","",SUM($AV$4,Tables!AO4,Tables!AP4))</f>
        <v>7643</v>
      </c>
      <c r="BW10" s="130"/>
      <c r="BX10" s="130"/>
      <c r="BY10" s="4"/>
      <c r="BZ10" s="127" t="str">
        <f>IF(Tables!AU4="","",Tables!AU4&amp;"/")</f>
        <v/>
      </c>
      <c r="CA10" s="128"/>
      <c r="CB10" s="129" t="str">
        <f>IF(Tables!AU4="","",SUM($BG$4,Tables!AS4,Tables!AT4))</f>
        <v/>
      </c>
      <c r="CC10" s="130"/>
      <c r="CD10" s="130"/>
      <c r="CE10" s="4"/>
      <c r="CF10" s="127" t="str">
        <f>IF(Tables!AY4="","",Tables!AY4&amp;"/")</f>
        <v/>
      </c>
      <c r="CG10" s="128"/>
      <c r="CH10" s="129" t="str">
        <f>IF(Tables!AY4="","",SUM($BR$4,Tables!AW4,Tables!AX4))</f>
        <v/>
      </c>
      <c r="CI10" s="130"/>
      <c r="CJ10" s="130"/>
      <c r="CK10" s="4"/>
      <c r="CL10" s="127" t="str">
        <f>IF(Tables!BC4="","",Tables!BC4&amp;"/")</f>
        <v/>
      </c>
      <c r="CM10" s="128"/>
      <c r="CN10" s="129" t="str">
        <f>IF(Tables!BC4="","",SUM($CC$4,Tables!BA4,Tables!BB4))</f>
        <v/>
      </c>
      <c r="CO10" s="130"/>
      <c r="CP10" s="130"/>
      <c r="CQ10" s="4"/>
      <c r="CR10" s="127" t="str">
        <f>IF(Tables!BG4="","",Tables!BG4&amp;"/")</f>
        <v/>
      </c>
      <c r="CS10" s="128"/>
      <c r="CT10" s="129" t="str">
        <f>IF(Tables!BG4="","",SUM(CN4,Tables!BE4,Tables!BF4))</f>
        <v/>
      </c>
      <c r="CU10" s="130"/>
      <c r="CV10" s="130"/>
      <c r="DF10" s="10"/>
      <c r="DG10" s="6"/>
      <c r="DH10" s="8"/>
      <c r="DI10" s="8"/>
      <c r="DJ10" s="6"/>
      <c r="DK10" s="8"/>
      <c r="DL10" s="8"/>
      <c r="DM10" s="8"/>
      <c r="DN10" s="8"/>
      <c r="DO10" s="8"/>
      <c r="DP10" s="8"/>
      <c r="DQ10" s="8"/>
      <c r="DR10" s="8"/>
      <c r="DS10" s="8"/>
      <c r="DT10" s="8"/>
      <c r="DU10" s="8"/>
      <c r="DV10" s="8"/>
      <c r="DW10" s="8"/>
      <c r="DX10" s="8"/>
      <c r="DY10" s="8"/>
      <c r="DZ10" s="8"/>
      <c r="EA10" s="8"/>
      <c r="EB10" s="8"/>
      <c r="EC10" s="8"/>
      <c r="ED10" s="8"/>
      <c r="EE10" s="6"/>
      <c r="EF10" s="8"/>
      <c r="EG10" s="6"/>
      <c r="EH10" s="8"/>
      <c r="EI10" s="8"/>
      <c r="EJ10" s="8"/>
      <c r="EK10" s="8"/>
      <c r="EL10" s="8"/>
      <c r="EM10" s="8"/>
      <c r="EN10" s="8"/>
      <c r="EO10" s="8"/>
      <c r="EP10" s="8"/>
      <c r="EQ10" s="8"/>
      <c r="ER10" s="8"/>
      <c r="ES10" s="8"/>
      <c r="ET10" s="8"/>
    </row>
    <row r="11" spans="1:150" x14ac:dyDescent="0.25">
      <c r="A11" s="170">
        <v>2</v>
      </c>
      <c r="B11" s="171"/>
      <c r="C11" s="184"/>
      <c r="D11" s="169" t="s">
        <v>60</v>
      </c>
      <c r="E11" s="139"/>
      <c r="F11" s="139"/>
      <c r="G11" s="139"/>
      <c r="H11" s="139"/>
      <c r="I11" s="139"/>
      <c r="J11" s="139"/>
      <c r="K11" s="139"/>
      <c r="L11" s="139"/>
      <c r="M11" s="139"/>
      <c r="N11" s="139"/>
      <c r="O11" s="139"/>
      <c r="P11" s="139"/>
      <c r="Q11" s="139"/>
      <c r="R11" s="139"/>
      <c r="S11" s="140"/>
      <c r="T11" s="30"/>
      <c r="U11" s="163">
        <v>11</v>
      </c>
      <c r="V11" s="164"/>
      <c r="W11" s="163">
        <v>15</v>
      </c>
      <c r="X11" s="164"/>
      <c r="Y11" s="163">
        <v>2011</v>
      </c>
      <c r="Z11" s="165"/>
      <c r="AA11" s="165"/>
      <c r="AB11" s="166"/>
      <c r="AC11" s="14"/>
      <c r="AD11" s="104">
        <f>IF(Tables!K3=0,0,Tables!K3-Tables!K2)</f>
        <v>21</v>
      </c>
      <c r="AE11" s="105"/>
      <c r="AG11" s="101">
        <v>1800</v>
      </c>
      <c r="AH11" s="102"/>
      <c r="AI11" s="102"/>
      <c r="AJ11" s="103"/>
      <c r="AK11" s="29"/>
      <c r="AL11" s="104">
        <f>IF(AG11="","",IF(AG11=0,"",LOOKUP(AG11,Tables!$A$3:$A$32,Tables!$B$3:$B$32)))</f>
        <v>5</v>
      </c>
      <c r="AM11" s="105"/>
      <c r="AO11" s="106">
        <f ca="1">IF(AG11="","",IF(AG11=0,"",Tables!BI5))</f>
        <v>3</v>
      </c>
      <c r="AP11" s="105"/>
      <c r="AR11" s="107">
        <v>1574</v>
      </c>
      <c r="AS11" s="108"/>
      <c r="AT11" s="108"/>
      <c r="AU11" s="109"/>
      <c r="AW11" s="111">
        <f>IF(AG11="",AW10,IF(AG11=0,AR11+AW10,IF(AR11="",(0+AW10-LOOKUP(AL11,Tables!$D$3:$D$25,Tables!$G$3:$G$25)), AR11+AW10-LOOKUP(AL11,Tables!$D$3:$D$25,Tables!$G$3:$G$25))))</f>
        <v>-676</v>
      </c>
      <c r="AX11" s="112"/>
      <c r="AY11" s="112"/>
      <c r="AZ11" s="113"/>
      <c r="BB11" s="117" t="str">
        <f>IF(Tables!AE5="","",Tables!AE5&amp;"/")</f>
        <v>3/</v>
      </c>
      <c r="BC11" s="118"/>
      <c r="BD11" s="115">
        <f>IF(Tables!AE5="","",SUM($O$4,Tables!AC4:AC5,Tables!AD4:AD5))</f>
        <v>4880</v>
      </c>
      <c r="BE11" s="115"/>
      <c r="BF11" s="115"/>
      <c r="BG11" s="4"/>
      <c r="BH11" s="119" t="str">
        <f ca="1">IF(Tables!AI5="","",Tables!AI5&amp;"/")</f>
        <v>2/</v>
      </c>
      <c r="BI11" s="120"/>
      <c r="BJ11" s="121">
        <f ca="1">IF(Tables!AI5="","",SUM($Z$4,Tables!AG4:AG5,Tables!AH4:AH5))</f>
        <v>2830</v>
      </c>
      <c r="BK11" s="122"/>
      <c r="BL11" s="122"/>
      <c r="BM11" s="4"/>
      <c r="BN11" s="119" t="str">
        <f ca="1">IF(Tables!AM5="","",Tables!AM5&amp;"/")</f>
        <v>3/</v>
      </c>
      <c r="BO11" s="120"/>
      <c r="BP11" s="115">
        <f ca="1">IF(Tables!AM5="","",SUM($AK$4,Tables!AK4:AK5,Tables!AL4:AL5))</f>
        <v>5130</v>
      </c>
      <c r="BQ11" s="115"/>
      <c r="BR11" s="115"/>
      <c r="BS11" s="4"/>
      <c r="BT11" s="119" t="str">
        <f ca="1">IF(Tables!AQ5="","",Tables!AQ5&amp;"/")</f>
        <v>4/</v>
      </c>
      <c r="BU11" s="120"/>
      <c r="BV11" s="121">
        <f ca="1">IF(Tables!AQ5="","",SUM($AV$4,Tables!AO4:AO5,Tables!AP4:AP5))</f>
        <v>8555</v>
      </c>
      <c r="BW11" s="122"/>
      <c r="BX11" s="122"/>
      <c r="BY11" s="4"/>
      <c r="BZ11" s="119" t="str">
        <f>IF(Tables!AU5="","",Tables!AU5&amp;"/")</f>
        <v/>
      </c>
      <c r="CA11" s="120"/>
      <c r="CB11" s="121" t="str">
        <f>IF(Tables!AU5="","",SUM($BG$4,Tables!AS4:AS5,Tables!AT4:AT5))</f>
        <v/>
      </c>
      <c r="CC11" s="122"/>
      <c r="CD11" s="122"/>
      <c r="CE11" s="4"/>
      <c r="CF11" s="119" t="str">
        <f>IF(Tables!AY5="","",Tables!AY5&amp;"/")</f>
        <v/>
      </c>
      <c r="CG11" s="120"/>
      <c r="CH11" s="121" t="str">
        <f>IF(Tables!AY5="","",SUM($BR$4,Tables!AW4:AW5,Tables!AX4:AX5))</f>
        <v/>
      </c>
      <c r="CI11" s="122"/>
      <c r="CJ11" s="122"/>
      <c r="CK11" s="4"/>
      <c r="CL11" s="119" t="str">
        <f>IF(Tables!BC5="","",Tables!BC5&amp;"/")</f>
        <v/>
      </c>
      <c r="CM11" s="120"/>
      <c r="CN11" s="121" t="str">
        <f>IF(Tables!BC5="","",SUM($CC$4,Tables!BA4:BA5,Tables!BB4:BB5))</f>
        <v/>
      </c>
      <c r="CO11" s="122"/>
      <c r="CP11" s="122"/>
      <c r="CQ11" s="4"/>
      <c r="CR11" s="119" t="str">
        <f>IF(Tables!BG5="","",Tables!BG5&amp;"/")</f>
        <v/>
      </c>
      <c r="CS11" s="120"/>
      <c r="CT11" s="121" t="str">
        <f>IF(Tables!BG5="","",SUM(CN5,Tables!BE4:BE5,Tables!BF4:BF5))</f>
        <v/>
      </c>
      <c r="CU11" s="122"/>
      <c r="CV11" s="122"/>
      <c r="DF11" s="10"/>
      <c r="DG11" s="6"/>
      <c r="DH11" s="23"/>
      <c r="DI11" s="8"/>
      <c r="DJ11" s="6"/>
      <c r="DK11" s="23"/>
      <c r="DL11" s="8"/>
      <c r="DM11" s="23"/>
      <c r="DN11" s="23"/>
      <c r="DO11" s="8"/>
      <c r="DP11" s="23"/>
      <c r="DQ11" s="23"/>
      <c r="DR11" s="8"/>
      <c r="DS11" s="23"/>
      <c r="DT11" s="23"/>
      <c r="DU11" s="8"/>
      <c r="DV11" s="23"/>
      <c r="DW11" s="23"/>
      <c r="DX11" s="8"/>
      <c r="DY11" s="23"/>
      <c r="DZ11" s="23"/>
      <c r="EA11" s="8"/>
      <c r="EB11" s="23"/>
      <c r="EC11" s="23"/>
      <c r="ED11" s="8"/>
      <c r="EE11" s="6"/>
      <c r="EF11" s="23"/>
      <c r="EG11" s="6"/>
      <c r="EH11" s="23"/>
      <c r="EI11" s="23"/>
      <c r="EJ11" s="23"/>
      <c r="EK11" s="23"/>
      <c r="EL11" s="23"/>
      <c r="EM11" s="23"/>
      <c r="EN11" s="23"/>
      <c r="EO11" s="23"/>
      <c r="EP11" s="23"/>
      <c r="EQ11" s="23"/>
      <c r="ER11" s="23"/>
      <c r="ES11" s="23"/>
      <c r="ET11" s="23"/>
    </row>
    <row r="12" spans="1:150" x14ac:dyDescent="0.25">
      <c r="A12" s="170"/>
      <c r="B12" s="171"/>
      <c r="C12" s="184"/>
      <c r="D12" s="169" t="s">
        <v>59</v>
      </c>
      <c r="E12" s="139"/>
      <c r="F12" s="139"/>
      <c r="G12" s="139"/>
      <c r="H12" s="139"/>
      <c r="I12" s="139"/>
      <c r="J12" s="139"/>
      <c r="K12" s="139"/>
      <c r="L12" s="139"/>
      <c r="M12" s="139"/>
      <c r="N12" s="139"/>
      <c r="O12" s="139"/>
      <c r="P12" s="139"/>
      <c r="Q12" s="139"/>
      <c r="R12" s="139"/>
      <c r="S12" s="140"/>
      <c r="T12" s="30"/>
      <c r="U12" s="163">
        <v>12</v>
      </c>
      <c r="V12" s="164"/>
      <c r="W12" s="163">
        <v>29</v>
      </c>
      <c r="X12" s="164"/>
      <c r="Y12" s="163">
        <v>2011</v>
      </c>
      <c r="Z12" s="165"/>
      <c r="AA12" s="165"/>
      <c r="AB12" s="166"/>
      <c r="AC12" s="14"/>
      <c r="AD12" s="104">
        <f>IF(Tables!K4=0,0,Tables!K4-Tables!K3)</f>
        <v>44</v>
      </c>
      <c r="AE12" s="105"/>
      <c r="AG12" s="101">
        <v>0</v>
      </c>
      <c r="AH12" s="102"/>
      <c r="AI12" s="102"/>
      <c r="AJ12" s="103"/>
      <c r="AK12" s="29"/>
      <c r="AL12" s="104" t="str">
        <f>IF(AG12="","",IF(AG12=0,"",LOOKUP(AG12,Tables!$A$3:$A$32,Tables!$B$3:$B$32)))</f>
        <v/>
      </c>
      <c r="AM12" s="105"/>
      <c r="AO12" s="106" t="str">
        <f>IF(AG12="","",IF(AG12=0,"",Tables!BI6))</f>
        <v/>
      </c>
      <c r="AP12" s="105"/>
      <c r="AR12" s="107"/>
      <c r="AS12" s="108"/>
      <c r="AT12" s="108"/>
      <c r="AU12" s="109"/>
      <c r="AW12" s="111">
        <f>IF(AG12="",AW11,IF(AG12=0,AR12+AW11,IF(AR12="",(0+AW11-LOOKUP(AL12,Tables!$D$3:$D$25,Tables!$G$3:$G$25)), AR12+AW11-LOOKUP(AL12,Tables!$D$3:$D$25,Tables!$G$3:$G$25))))</f>
        <v>-676</v>
      </c>
      <c r="AX12" s="112"/>
      <c r="AY12" s="112"/>
      <c r="AZ12" s="113"/>
      <c r="BB12" s="117" t="str">
        <f>IF(Tables!AE6="","",Tables!AE6&amp;"/")</f>
        <v>3/</v>
      </c>
      <c r="BC12" s="118"/>
      <c r="BD12" s="115">
        <f>IF(Tables!AE6="","",SUM($O$4,Tables!AC4:AC6,Tables!AD4:AD6))</f>
        <v>5540</v>
      </c>
      <c r="BE12" s="115"/>
      <c r="BF12" s="115"/>
      <c r="BG12" s="4"/>
      <c r="BH12" s="117" t="str">
        <f ca="1">IF(Tables!AI6="","",Tables!AI6&amp;"/")</f>
        <v>3/</v>
      </c>
      <c r="BI12" s="118"/>
      <c r="BJ12" s="115">
        <f ca="1">IF(Tables!AI6="","",SUM($Z$4,Tables!AG4:AG6,Tables!AH4:AH6))</f>
        <v>3314</v>
      </c>
      <c r="BK12" s="116"/>
      <c r="BL12" s="116"/>
      <c r="BM12" s="4"/>
      <c r="BN12" s="117" t="str">
        <f ca="1">IF(Tables!AM6="","",Tables!AM6&amp;"/")</f>
        <v>3/</v>
      </c>
      <c r="BO12" s="118"/>
      <c r="BP12" s="115">
        <f ca="1">IF(Tables!AM6="","",SUM($AK$4,Tables!AK4:AK6,Tables!AL4:AL6))</f>
        <v>5790</v>
      </c>
      <c r="BQ12" s="115"/>
      <c r="BR12" s="115"/>
      <c r="BS12" s="4"/>
      <c r="BT12" s="117" t="str">
        <f ca="1">IF(Tables!AQ6="","",Tables!AQ6&amp;"/")</f>
        <v>4/</v>
      </c>
      <c r="BU12" s="118"/>
      <c r="BV12" s="115">
        <f ca="1">IF(Tables!AQ6="","",SUM($AV$4,Tables!AO4:AO6,Tables!AP4:AP6))</f>
        <v>9523</v>
      </c>
      <c r="BW12" s="116"/>
      <c r="BX12" s="116"/>
      <c r="BY12" s="4"/>
      <c r="BZ12" s="117" t="str">
        <f>IF(Tables!AU6="","",Tables!AU6&amp;"/")</f>
        <v/>
      </c>
      <c r="CA12" s="118"/>
      <c r="CB12" s="115" t="str">
        <f>IF(Tables!AU6="","",SUM($BG$4,Tables!AS4:AS6,Tables!AT4:AT6))</f>
        <v/>
      </c>
      <c r="CC12" s="116"/>
      <c r="CD12" s="116"/>
      <c r="CE12" s="4"/>
      <c r="CF12" s="117" t="str">
        <f>IF(Tables!AY6="","",Tables!AY6&amp;"/")</f>
        <v/>
      </c>
      <c r="CG12" s="118"/>
      <c r="CH12" s="115" t="str">
        <f>IF(Tables!AY6="","",SUM($BR$4,Tables!AW4:AW6,Tables!AX4:AX6))</f>
        <v/>
      </c>
      <c r="CI12" s="116"/>
      <c r="CJ12" s="116"/>
      <c r="CK12" s="4"/>
      <c r="CL12" s="117" t="str">
        <f>IF(Tables!BC6="","",Tables!BC6&amp;"/")</f>
        <v/>
      </c>
      <c r="CM12" s="118"/>
      <c r="CN12" s="115" t="str">
        <f>IF(Tables!BC6="","",SUM($CC$4,Tables!BA4:BA6,Tables!BB4:BB6))</f>
        <v/>
      </c>
      <c r="CO12" s="116"/>
      <c r="CP12" s="116"/>
      <c r="CQ12" s="4"/>
      <c r="CR12" s="117" t="str">
        <f>IF(Tables!BG6="","",Tables!BG6&amp;"/")</f>
        <v/>
      </c>
      <c r="CS12" s="118"/>
      <c r="CT12" s="115" t="str">
        <f>IF(Tables!BG6="","",SUM(CN6,Tables!BE4:BE6,Tables!BF4:BF6))</f>
        <v/>
      </c>
      <c r="CU12" s="116"/>
      <c r="CV12" s="116"/>
      <c r="DF12" s="10"/>
      <c r="DG12" s="6"/>
      <c r="DH12" s="23"/>
      <c r="DI12" s="8"/>
      <c r="DJ12" s="6"/>
      <c r="DK12" s="23"/>
      <c r="DL12" s="8"/>
      <c r="DM12" s="23"/>
      <c r="DN12" s="23"/>
      <c r="DO12" s="8"/>
      <c r="DP12" s="23"/>
      <c r="DQ12" s="23"/>
      <c r="DR12" s="8"/>
      <c r="DS12" s="23"/>
      <c r="DT12" s="23"/>
      <c r="DU12" s="8"/>
      <c r="DV12" s="23"/>
      <c r="DW12" s="23"/>
      <c r="DX12" s="8"/>
      <c r="DY12" s="23"/>
      <c r="DZ12" s="23"/>
      <c r="EA12" s="8"/>
      <c r="EB12" s="23"/>
      <c r="EC12" s="23"/>
      <c r="ED12" s="8"/>
      <c r="EE12" s="6"/>
      <c r="EF12" s="23"/>
      <c r="EG12" s="6"/>
      <c r="EH12" s="23"/>
      <c r="EI12" s="23"/>
      <c r="EJ12" s="23"/>
      <c r="EK12" s="23"/>
      <c r="EL12" s="23"/>
      <c r="EM12" s="23"/>
      <c r="EN12" s="23"/>
      <c r="EO12" s="23"/>
      <c r="EP12" s="23"/>
      <c r="EQ12" s="23"/>
      <c r="ER12" s="23"/>
      <c r="ES12" s="23"/>
      <c r="ET12" s="23"/>
    </row>
    <row r="13" spans="1:150" x14ac:dyDescent="0.25">
      <c r="A13" s="170">
        <v>3</v>
      </c>
      <c r="B13" s="171"/>
      <c r="C13" s="184"/>
      <c r="D13" s="169" t="s">
        <v>57</v>
      </c>
      <c r="E13" s="139"/>
      <c r="F13" s="139"/>
      <c r="G13" s="139"/>
      <c r="H13" s="139"/>
      <c r="I13" s="139"/>
      <c r="J13" s="139"/>
      <c r="K13" s="139"/>
      <c r="L13" s="139"/>
      <c r="M13" s="139"/>
      <c r="N13" s="139"/>
      <c r="O13" s="139"/>
      <c r="P13" s="139"/>
      <c r="Q13" s="139"/>
      <c r="R13" s="139"/>
      <c r="S13" s="140"/>
      <c r="T13" s="30"/>
      <c r="U13" s="163">
        <v>1</v>
      </c>
      <c r="V13" s="164"/>
      <c r="W13" s="163">
        <v>7</v>
      </c>
      <c r="X13" s="164"/>
      <c r="Y13" s="163">
        <v>2012</v>
      </c>
      <c r="Z13" s="165"/>
      <c r="AA13" s="165"/>
      <c r="AB13" s="166"/>
      <c r="AC13" s="14"/>
      <c r="AD13" s="104">
        <f>IF(Tables!K5=0,0,Tables!K5-Tables!K4)</f>
        <v>9</v>
      </c>
      <c r="AE13" s="105"/>
      <c r="AG13" s="101">
        <v>1250</v>
      </c>
      <c r="AH13" s="102"/>
      <c r="AI13" s="102"/>
      <c r="AJ13" s="103"/>
      <c r="AK13" s="29"/>
      <c r="AL13" s="104">
        <f>IF(AG13="","",IF(AG13=0,"",LOOKUP(AG13,Tables!$A$3:$A$32,Tables!$B$3:$B$32)))</f>
        <v>4</v>
      </c>
      <c r="AM13" s="105"/>
      <c r="AO13" s="106">
        <f ca="1">IF(AG13="","",IF(AG13=0,"",Tables!BI7))</f>
        <v>4</v>
      </c>
      <c r="AP13" s="105"/>
      <c r="AR13" s="107">
        <v>2150</v>
      </c>
      <c r="AS13" s="108"/>
      <c r="AT13" s="108"/>
      <c r="AU13" s="109"/>
      <c r="AW13" s="111">
        <f>IF(AG13="",AW12,IF(AG13=0,AR13+AW12,IF(AR13="",(0+AW12-LOOKUP(AL13,Tables!$D$3:$D$25,Tables!$G$3:$G$25)), AR13+AW12-LOOKUP(AL13,Tables!$D$3:$D$25,Tables!$G$3:$G$25))))</f>
        <v>-226</v>
      </c>
      <c r="AX13" s="112"/>
      <c r="AY13" s="112"/>
      <c r="AZ13" s="113"/>
      <c r="BB13" s="117" t="str">
        <f>IF(Tables!AE7="","",Tables!AE7&amp;"/")</f>
        <v>3/</v>
      </c>
      <c r="BC13" s="118"/>
      <c r="BD13" s="115">
        <f>IF(Tables!AE7="","",SUM($O$4,Tables!AC4:AC7,Tables!AD4:AD7))</f>
        <v>5987.5</v>
      </c>
      <c r="BE13" s="115"/>
      <c r="BF13" s="115"/>
      <c r="BG13" s="4"/>
      <c r="BH13" s="117" t="str">
        <f ca="1">IF(Tables!AI7="","",Tables!AI7&amp;"/")</f>
        <v>3/</v>
      </c>
      <c r="BI13" s="118"/>
      <c r="BJ13" s="115">
        <f ca="1">IF(Tables!AI7="","",SUM($Z$4,Tables!AG4:AG7,Tables!AH4:AH7))</f>
        <v>3761.5</v>
      </c>
      <c r="BK13" s="116"/>
      <c r="BL13" s="116"/>
      <c r="BM13" s="4"/>
      <c r="BN13" s="117" t="str">
        <f ca="1">IF(Tables!AM7="","",Tables!AM7&amp;"/")</f>
        <v>4/</v>
      </c>
      <c r="BO13" s="118"/>
      <c r="BP13" s="115">
        <f ca="1">IF(Tables!AM7="","",SUM($AK$4,Tables!AK4:AK7,Tables!AL4:AL7))</f>
        <v>6237.5</v>
      </c>
      <c r="BQ13" s="115"/>
      <c r="BR13" s="115"/>
      <c r="BS13" s="4"/>
      <c r="BT13" s="117" t="str">
        <f ca="1">IF(Tables!AQ7="","",Tables!AQ7&amp;"/")</f>
        <v>5/</v>
      </c>
      <c r="BU13" s="118"/>
      <c r="BV13" s="115">
        <f ca="1">IF(Tables!AQ7="","",SUM($AV$4,Tables!AO4:AO7,Tables!AP4:AP7))</f>
        <v>10033.5</v>
      </c>
      <c r="BW13" s="116"/>
      <c r="BX13" s="116"/>
      <c r="BY13" s="4"/>
      <c r="BZ13" s="117" t="str">
        <f>IF(Tables!AU7="","",Tables!AU7&amp;"/")</f>
        <v/>
      </c>
      <c r="CA13" s="118"/>
      <c r="CB13" s="115" t="str">
        <f>IF(Tables!AU7="","",SUM($BG$4,Tables!AS4:AS7,Tables!AT4:AT7))</f>
        <v/>
      </c>
      <c r="CC13" s="116"/>
      <c r="CD13" s="116"/>
      <c r="CE13" s="4"/>
      <c r="CF13" s="117" t="str">
        <f>IF(Tables!AY7="","",Tables!AY7&amp;"/")</f>
        <v/>
      </c>
      <c r="CG13" s="118"/>
      <c r="CH13" s="115" t="str">
        <f>IF(Tables!AY7="","",SUM($BR$4,Tables!AW4:AW7,Tables!AX4:AX7))</f>
        <v/>
      </c>
      <c r="CI13" s="116"/>
      <c r="CJ13" s="116"/>
      <c r="CK13" s="4"/>
      <c r="CL13" s="117" t="str">
        <f>IF(Tables!BC7="","",Tables!BC7&amp;"/")</f>
        <v/>
      </c>
      <c r="CM13" s="118"/>
      <c r="CN13" s="115" t="str">
        <f>IF(Tables!BC7="","",SUM($CC$4,Tables!BA4:BA7,Tables!BB4:BB7))</f>
        <v/>
      </c>
      <c r="CO13" s="116"/>
      <c r="CP13" s="116"/>
      <c r="CQ13" s="4"/>
      <c r="CR13" s="117" t="str">
        <f>IF(Tables!BG7="","",Tables!BG7&amp;"/")</f>
        <v/>
      </c>
      <c r="CS13" s="118"/>
      <c r="CT13" s="115" t="str">
        <f>IF(Tables!BG7="","",SUM(CN7,Tables!BE4:BE7,Tables!BF4:BF7))</f>
        <v/>
      </c>
      <c r="CU13" s="116"/>
      <c r="CV13" s="116"/>
      <c r="DF13" s="10"/>
      <c r="DG13" s="6"/>
      <c r="DH13" s="23"/>
      <c r="DI13" s="8"/>
      <c r="DJ13" s="6"/>
      <c r="DK13" s="23"/>
      <c r="DL13" s="8"/>
      <c r="DM13" s="23"/>
      <c r="DN13" s="23"/>
      <c r="DO13" s="8"/>
      <c r="DP13" s="23"/>
      <c r="DQ13" s="23"/>
      <c r="DR13" s="8"/>
      <c r="DS13" s="23"/>
      <c r="DT13" s="23"/>
      <c r="DU13" s="8"/>
      <c r="DV13" s="23"/>
      <c r="DW13" s="23"/>
      <c r="DX13" s="8"/>
      <c r="DY13" s="23"/>
      <c r="DZ13" s="23"/>
      <c r="EA13" s="8"/>
      <c r="EB13" s="23"/>
      <c r="EC13" s="23"/>
      <c r="ED13" s="8"/>
      <c r="EE13" s="6"/>
      <c r="EF13" s="23"/>
      <c r="EG13" s="6"/>
      <c r="EH13" s="23"/>
      <c r="EI13" s="23"/>
      <c r="EJ13" s="23"/>
      <c r="EK13" s="23"/>
      <c r="EL13" s="23"/>
      <c r="EM13" s="23"/>
      <c r="EN13" s="23"/>
      <c r="EO13" s="23"/>
      <c r="EP13" s="23"/>
      <c r="EQ13" s="23"/>
      <c r="ER13" s="23"/>
      <c r="ES13" s="23"/>
      <c r="ET13" s="23"/>
    </row>
    <row r="14" spans="1:150" x14ac:dyDescent="0.25">
      <c r="A14" s="170"/>
      <c r="B14" s="171"/>
      <c r="C14" s="184"/>
      <c r="D14" s="169" t="s">
        <v>58</v>
      </c>
      <c r="E14" s="139"/>
      <c r="F14" s="139"/>
      <c r="G14" s="139"/>
      <c r="H14" s="139"/>
      <c r="I14" s="139"/>
      <c r="J14" s="139"/>
      <c r="K14" s="139"/>
      <c r="L14" s="139"/>
      <c r="M14" s="139"/>
      <c r="N14" s="139"/>
      <c r="O14" s="139"/>
      <c r="P14" s="139"/>
      <c r="Q14" s="139"/>
      <c r="R14" s="139"/>
      <c r="S14" s="140"/>
      <c r="T14" s="30"/>
      <c r="U14" s="163">
        <v>1</v>
      </c>
      <c r="V14" s="164"/>
      <c r="W14" s="163">
        <v>9</v>
      </c>
      <c r="X14" s="164"/>
      <c r="Y14" s="163">
        <v>2012</v>
      </c>
      <c r="Z14" s="165"/>
      <c r="AA14" s="165"/>
      <c r="AB14" s="166"/>
      <c r="AC14" s="14"/>
      <c r="AD14" s="104">
        <f>IF(Tables!K6=0,0,Tables!K6-Tables!K5)</f>
        <v>2</v>
      </c>
      <c r="AE14" s="105"/>
      <c r="AG14" s="101">
        <v>0</v>
      </c>
      <c r="AH14" s="102"/>
      <c r="AI14" s="102"/>
      <c r="AJ14" s="103"/>
      <c r="AK14" s="29"/>
      <c r="AL14" s="104" t="str">
        <f>IF(AG14="","",IF(AG14=0,"",LOOKUP(AG14,Tables!$A$3:$A$32,Tables!$B$3:$B$32)))</f>
        <v/>
      </c>
      <c r="AM14" s="105"/>
      <c r="AO14" s="106" t="str">
        <f>IF(AG14="","",IF(AG14=0,"",Tables!BI8))</f>
        <v/>
      </c>
      <c r="AP14" s="105"/>
      <c r="AR14" s="107"/>
      <c r="AS14" s="108"/>
      <c r="AT14" s="108"/>
      <c r="AU14" s="109"/>
      <c r="AW14" s="111">
        <f>IF(AG14="",AW13,IF(AG14=0,AR14+AW13,IF(AR14="",(0+AW13-LOOKUP(AL14,Tables!$D$3:$D$25,Tables!$G$3:$G$25)), AR14+AW13-LOOKUP(AL14,Tables!$D$3:$D$25,Tables!$G$3:$G$25))))</f>
        <v>-226</v>
      </c>
      <c r="AX14" s="112"/>
      <c r="AY14" s="112"/>
      <c r="AZ14" s="113"/>
      <c r="BB14" s="117" t="str">
        <f>IF(Tables!AE8="","",Tables!AE8&amp;"/")</f>
        <v>4/</v>
      </c>
      <c r="BC14" s="118"/>
      <c r="BD14" s="115">
        <f>IF(Tables!AE8="","",SUM($O$4,Tables!AC4:AC8,Tables!AD4:AD8))</f>
        <v>6017.5</v>
      </c>
      <c r="BE14" s="115"/>
      <c r="BF14" s="115"/>
      <c r="BG14" s="4"/>
      <c r="BH14" s="117" t="str">
        <f ca="1">IF(Tables!AI8="","",Tables!AI8&amp;"/")</f>
        <v>3/</v>
      </c>
      <c r="BI14" s="118"/>
      <c r="BJ14" s="115">
        <f ca="1">IF(Tables!AI8="","",SUM($Z$4,Tables!AG4:AG8,Tables!AH4:AH8))</f>
        <v>3791.5</v>
      </c>
      <c r="BK14" s="116"/>
      <c r="BL14" s="116"/>
      <c r="BM14" s="4"/>
      <c r="BN14" s="117" t="str">
        <f ca="1">IF(Tables!AM8="","",Tables!AM8&amp;"/")</f>
        <v>4/</v>
      </c>
      <c r="BO14" s="118"/>
      <c r="BP14" s="115">
        <f ca="1">IF(Tables!AM8="","",SUM($AK$4,Tables!AK4:AK8,Tables!AL4:AL8))</f>
        <v>6281.5</v>
      </c>
      <c r="BQ14" s="115"/>
      <c r="BR14" s="115"/>
      <c r="BS14" s="4"/>
      <c r="BT14" s="117" t="str">
        <f ca="1">IF(Tables!AQ8="","",Tables!AQ8&amp;"/")</f>
        <v>5/</v>
      </c>
      <c r="BU14" s="118"/>
      <c r="BV14" s="115">
        <f ca="1">IF(Tables!AQ8="","",SUM($AV$4,Tables!AO4:AO8,Tables!AP4:AP8))</f>
        <v>10087.5</v>
      </c>
      <c r="BW14" s="116"/>
      <c r="BX14" s="116"/>
      <c r="BY14" s="4"/>
      <c r="BZ14" s="117" t="str">
        <f>IF(Tables!AU8="","",Tables!AU8&amp;"/")</f>
        <v/>
      </c>
      <c r="CA14" s="118"/>
      <c r="CB14" s="115" t="str">
        <f>IF(Tables!AU8="","",SUM($BG$4,Tables!AS4:AS8,Tables!AT4:AT8))</f>
        <v/>
      </c>
      <c r="CC14" s="116"/>
      <c r="CD14" s="116"/>
      <c r="CE14" s="4"/>
      <c r="CF14" s="117" t="str">
        <f>IF(Tables!AY8="","",Tables!AY8&amp;"/")</f>
        <v/>
      </c>
      <c r="CG14" s="118"/>
      <c r="CH14" s="115" t="str">
        <f>IF(Tables!AY8="","",SUM($BR$4,Tables!AW4:AW8,Tables!AX4:AX8))</f>
        <v/>
      </c>
      <c r="CI14" s="116"/>
      <c r="CJ14" s="116"/>
      <c r="CK14" s="4"/>
      <c r="CL14" s="117" t="str">
        <f>IF(Tables!BC8="","",Tables!BC8&amp;"/")</f>
        <v/>
      </c>
      <c r="CM14" s="118"/>
      <c r="CN14" s="115" t="str">
        <f>IF(Tables!BC8="","",SUM($CC$4,Tables!BA4:BA8,Tables!BB4:BB8))</f>
        <v/>
      </c>
      <c r="CO14" s="116"/>
      <c r="CP14" s="116"/>
      <c r="CQ14" s="4"/>
      <c r="CR14" s="117" t="str">
        <f>IF(Tables!BG8="","",Tables!BG8&amp;"/")</f>
        <v/>
      </c>
      <c r="CS14" s="118"/>
      <c r="CT14" s="115" t="str">
        <f>IF(Tables!BG8="","",SUM(CN8,Tables!BE4:BE8,Tables!BF4:BF8))</f>
        <v/>
      </c>
      <c r="CU14" s="116"/>
      <c r="CV14" s="116"/>
      <c r="DF14" s="10"/>
      <c r="DG14" s="6"/>
      <c r="DH14" s="23"/>
      <c r="DI14" s="8"/>
      <c r="DJ14" s="6"/>
      <c r="DK14" s="23"/>
      <c r="DL14" s="8"/>
      <c r="DM14" s="23"/>
      <c r="DN14" s="23"/>
      <c r="DO14" s="8"/>
      <c r="DP14" s="23"/>
      <c r="DQ14" s="23"/>
      <c r="DR14" s="8"/>
      <c r="DS14" s="23"/>
      <c r="DT14" s="23"/>
      <c r="DU14" s="8"/>
      <c r="DV14" s="23"/>
      <c r="DW14" s="23"/>
      <c r="DX14" s="8"/>
      <c r="DY14" s="23"/>
      <c r="DZ14" s="23"/>
      <c r="EA14" s="8"/>
      <c r="EB14" s="23"/>
      <c r="EC14" s="23"/>
      <c r="ED14" s="8"/>
      <c r="EE14" s="6"/>
      <c r="EF14" s="23"/>
      <c r="EG14" s="6"/>
      <c r="EH14" s="23"/>
      <c r="EI14" s="23"/>
      <c r="EJ14" s="23"/>
      <c r="EK14" s="23"/>
      <c r="EL14" s="23"/>
      <c r="EM14" s="23"/>
      <c r="EN14" s="23"/>
      <c r="EO14" s="23"/>
      <c r="EP14" s="23"/>
      <c r="EQ14" s="23"/>
      <c r="ER14" s="23"/>
      <c r="ES14" s="23"/>
      <c r="ET14" s="23"/>
    </row>
    <row r="15" spans="1:150" x14ac:dyDescent="0.25">
      <c r="A15" s="170"/>
      <c r="B15" s="171"/>
      <c r="C15" s="184"/>
      <c r="D15" s="169"/>
      <c r="E15" s="173"/>
      <c r="F15" s="173"/>
      <c r="G15" s="173"/>
      <c r="H15" s="173"/>
      <c r="I15" s="173"/>
      <c r="J15" s="173"/>
      <c r="K15" s="173"/>
      <c r="L15" s="173"/>
      <c r="M15" s="173"/>
      <c r="N15" s="173"/>
      <c r="O15" s="173"/>
      <c r="P15" s="173"/>
      <c r="Q15" s="173"/>
      <c r="R15" s="173"/>
      <c r="S15" s="174"/>
      <c r="T15" s="30"/>
      <c r="U15" s="163"/>
      <c r="V15" s="164"/>
      <c r="W15" s="163"/>
      <c r="X15" s="164"/>
      <c r="Y15" s="163"/>
      <c r="Z15" s="165"/>
      <c r="AA15" s="165"/>
      <c r="AB15" s="166"/>
      <c r="AC15" s="14"/>
      <c r="AD15" s="104">
        <f>IF(Tables!K7=0,0,Tables!K7-Tables!K6)</f>
        <v>0</v>
      </c>
      <c r="AE15" s="105"/>
      <c r="AG15" s="101"/>
      <c r="AH15" s="102"/>
      <c r="AI15" s="102"/>
      <c r="AJ15" s="103"/>
      <c r="AK15" s="29"/>
      <c r="AL15" s="104" t="str">
        <f>IF(AG15="","",IF(AG15=0,"",LOOKUP(AG15,Tables!$A$3:$A$32,Tables!$B$3:$B$32)))</f>
        <v/>
      </c>
      <c r="AM15" s="105"/>
      <c r="AO15" s="106" t="str">
        <f>IF(AG15="","",IF(AG15=0,"",Tables!BI9))</f>
        <v/>
      </c>
      <c r="AP15" s="105"/>
      <c r="AR15" s="107"/>
      <c r="AS15" s="108"/>
      <c r="AT15" s="108"/>
      <c r="AU15" s="109"/>
      <c r="AW15" s="111">
        <f>IF(AG15="",AW14,IF(AG15=0,AR15+AW14,IF(AR15="",(0+AW14-LOOKUP(AL15,Tables!$D$3:$D$25,Tables!$G$3:$G$25)), AR15+AW14-LOOKUP(AL15,Tables!$D$3:$D$25,Tables!$G$3:$G$25))))</f>
        <v>-226</v>
      </c>
      <c r="AX15" s="112"/>
      <c r="AY15" s="112"/>
      <c r="AZ15" s="113"/>
      <c r="BB15" s="117" t="str">
        <f>IF(Tables!AE9="","",Tables!AE9&amp;"/")</f>
        <v>4/</v>
      </c>
      <c r="BC15" s="118"/>
      <c r="BD15" s="115">
        <f>IF(Tables!AE9="","",SUM($O$4,Tables!AC4:AC9,Tables!AD4:AD9))</f>
        <v>6017.5</v>
      </c>
      <c r="BE15" s="115"/>
      <c r="BF15" s="115"/>
      <c r="BG15" s="4"/>
      <c r="BH15" s="117" t="str">
        <f ca="1">IF(Tables!AI9="","",Tables!AI9&amp;"/")</f>
        <v>3/</v>
      </c>
      <c r="BI15" s="118"/>
      <c r="BJ15" s="115">
        <f ca="1">IF(Tables!AI9="","",SUM($Z$4,Tables!AG4:AG9,Tables!AH4:AH9))</f>
        <v>3791.5</v>
      </c>
      <c r="BK15" s="116"/>
      <c r="BL15" s="116"/>
      <c r="BM15" s="4"/>
      <c r="BN15" s="117" t="str">
        <f ca="1">IF(Tables!AM9="","",Tables!AM9&amp;"/")</f>
        <v>4/</v>
      </c>
      <c r="BO15" s="118"/>
      <c r="BP15" s="115">
        <f ca="1">IF(Tables!AM9="","",SUM($AK$4,Tables!AK4:AK9,Tables!AL4:AL9))</f>
        <v>6281.5</v>
      </c>
      <c r="BQ15" s="115"/>
      <c r="BR15" s="115"/>
      <c r="BS15" s="4"/>
      <c r="BT15" s="117" t="str">
        <f ca="1">IF(Tables!AQ9="","",Tables!AQ9&amp;"/")</f>
        <v>5/</v>
      </c>
      <c r="BU15" s="118"/>
      <c r="BV15" s="115">
        <f ca="1">IF(Tables!AQ9="","",SUM($AV$4,Tables!AO4:AO9,Tables!AP4:AP9))</f>
        <v>10087.5</v>
      </c>
      <c r="BW15" s="116"/>
      <c r="BX15" s="116"/>
      <c r="BY15" s="4"/>
      <c r="BZ15" s="117" t="str">
        <f>IF(Tables!AU9="","",Tables!AU9&amp;"/")</f>
        <v/>
      </c>
      <c r="CA15" s="118"/>
      <c r="CB15" s="115" t="str">
        <f>IF(Tables!AU9="","",SUM($BG$4,Tables!AS4:AS9,Tables!AT4:AT9))</f>
        <v/>
      </c>
      <c r="CC15" s="116"/>
      <c r="CD15" s="116"/>
      <c r="CE15" s="4"/>
      <c r="CF15" s="117" t="str">
        <f>IF(Tables!AY9="","",Tables!AY9&amp;"/")</f>
        <v/>
      </c>
      <c r="CG15" s="118"/>
      <c r="CH15" s="115" t="str">
        <f>IF(Tables!AY9="","",SUM($BR$4,Tables!AW4:AW9,Tables!AX4:AX9))</f>
        <v/>
      </c>
      <c r="CI15" s="116"/>
      <c r="CJ15" s="116"/>
      <c r="CK15" s="4"/>
      <c r="CL15" s="117" t="str">
        <f>IF(Tables!BC9="","",Tables!BC9&amp;"/")</f>
        <v/>
      </c>
      <c r="CM15" s="118"/>
      <c r="CN15" s="115" t="str">
        <f>IF(Tables!BC9="","",SUM($CC$4,Tables!BA4:BA9,Tables!BB4:BB9))</f>
        <v/>
      </c>
      <c r="CO15" s="116"/>
      <c r="CP15" s="116"/>
      <c r="CQ15" s="4"/>
      <c r="CR15" s="117" t="str">
        <f>IF(Tables!BG9="","",Tables!BG9&amp;"/")</f>
        <v/>
      </c>
      <c r="CS15" s="118"/>
      <c r="CT15" s="115" t="str">
        <f>IF(Tables!BG9="","",SUM(CN9,Tables!BE4:BE9,Tables!BF4:BF9))</f>
        <v/>
      </c>
      <c r="CU15" s="116"/>
      <c r="CV15" s="116"/>
      <c r="DF15" s="10"/>
      <c r="DG15" s="6"/>
      <c r="DH15" s="23"/>
      <c r="DI15" s="8"/>
      <c r="DJ15" s="6"/>
      <c r="DK15" s="23"/>
      <c r="DL15" s="8"/>
      <c r="DM15" s="23"/>
      <c r="DN15" s="23"/>
      <c r="DO15" s="8"/>
      <c r="DP15" s="23"/>
      <c r="DQ15" s="23"/>
      <c r="DR15" s="8"/>
      <c r="DS15" s="23"/>
      <c r="DT15" s="23"/>
      <c r="DU15" s="8"/>
      <c r="DV15" s="23"/>
      <c r="DW15" s="23"/>
      <c r="DX15" s="8"/>
      <c r="DY15" s="23"/>
      <c r="DZ15" s="23"/>
      <c r="EA15" s="8"/>
      <c r="EB15" s="23"/>
      <c r="EC15" s="23"/>
      <c r="ED15" s="8"/>
      <c r="EE15" s="6"/>
      <c r="EF15" s="23"/>
      <c r="EG15" s="6"/>
      <c r="EH15" s="23"/>
      <c r="EI15" s="23"/>
      <c r="EJ15" s="23"/>
      <c r="EK15" s="23"/>
      <c r="EL15" s="23"/>
      <c r="EM15" s="23"/>
      <c r="EN15" s="23"/>
      <c r="EO15" s="23"/>
      <c r="EP15" s="23"/>
      <c r="EQ15" s="23"/>
      <c r="ER15" s="23"/>
      <c r="ES15" s="23"/>
      <c r="ET15" s="23"/>
    </row>
    <row r="16" spans="1:150" x14ac:dyDescent="0.25">
      <c r="A16" s="170"/>
      <c r="B16" s="171"/>
      <c r="C16" s="184"/>
      <c r="D16" s="169"/>
      <c r="E16" s="139"/>
      <c r="F16" s="139"/>
      <c r="G16" s="139"/>
      <c r="H16" s="139"/>
      <c r="I16" s="139"/>
      <c r="J16" s="139"/>
      <c r="K16" s="139"/>
      <c r="L16" s="139"/>
      <c r="M16" s="139"/>
      <c r="N16" s="139"/>
      <c r="O16" s="139"/>
      <c r="P16" s="139"/>
      <c r="Q16" s="139"/>
      <c r="R16" s="139"/>
      <c r="S16" s="140"/>
      <c r="T16" s="30"/>
      <c r="U16" s="163"/>
      <c r="V16" s="164"/>
      <c r="W16" s="163"/>
      <c r="X16" s="164"/>
      <c r="Y16" s="163"/>
      <c r="Z16" s="165"/>
      <c r="AA16" s="165"/>
      <c r="AB16" s="166"/>
      <c r="AC16" s="14"/>
      <c r="AD16" s="104">
        <f>IF(Tables!K8=0,0,Tables!K8-Tables!K7)</f>
        <v>0</v>
      </c>
      <c r="AE16" s="105"/>
      <c r="AG16" s="101"/>
      <c r="AH16" s="102"/>
      <c r="AI16" s="102"/>
      <c r="AJ16" s="103"/>
      <c r="AK16" s="29"/>
      <c r="AL16" s="104" t="str">
        <f>IF(AG16="","",IF(AG16=0,"",LOOKUP(AG16,Tables!$A$3:$A$32,Tables!$B$3:$B$32)))</f>
        <v/>
      </c>
      <c r="AM16" s="105"/>
      <c r="AO16" s="106" t="str">
        <f>IF(AG16="","",IF(AG16=0,"",Tables!BI10))</f>
        <v/>
      </c>
      <c r="AP16" s="105"/>
      <c r="AR16" s="107"/>
      <c r="AS16" s="108"/>
      <c r="AT16" s="108"/>
      <c r="AU16" s="109"/>
      <c r="AW16" s="111">
        <f>IF(AG16="",AW15,IF(AG16=0,AR16+AW15,IF(AR16="",(0+AW15-LOOKUP(AL16,Tables!$D$3:$D$25,Tables!$G$3:$G$25)), AR16+AW15-LOOKUP(AL16,Tables!$D$3:$D$25,Tables!$G$3:$G$25))))</f>
        <v>-226</v>
      </c>
      <c r="AX16" s="112"/>
      <c r="AY16" s="112"/>
      <c r="AZ16" s="113"/>
      <c r="BB16" s="117" t="str">
        <f>IF(Tables!AE10="","",Tables!AE10&amp;"/")</f>
        <v>4/</v>
      </c>
      <c r="BC16" s="118"/>
      <c r="BD16" s="115">
        <f>IF(Tables!AE10="","",SUM($O$4,Tables!AC4:AC10,Tables!AD4:AD10))</f>
        <v>6017.5</v>
      </c>
      <c r="BE16" s="115"/>
      <c r="BF16" s="115"/>
      <c r="BG16" s="4"/>
      <c r="BH16" s="117" t="str">
        <f ca="1">IF(Tables!AI10="","",Tables!AI10&amp;"/")</f>
        <v>3/</v>
      </c>
      <c r="BI16" s="118"/>
      <c r="BJ16" s="115">
        <f ca="1">IF(Tables!AI10="","",SUM($Z$4,Tables!AG4:AG10,Tables!AH4:AH10))</f>
        <v>3791.5</v>
      </c>
      <c r="BK16" s="116"/>
      <c r="BL16" s="116"/>
      <c r="BM16" s="4"/>
      <c r="BN16" s="117" t="str">
        <f ca="1">IF(Tables!AM10="","",Tables!AM10&amp;"/")</f>
        <v>4/</v>
      </c>
      <c r="BO16" s="118"/>
      <c r="BP16" s="115">
        <f ca="1">IF(Tables!AM10="","",SUM($AK$4,Tables!AK4:AK10,Tables!AL4:AL10))</f>
        <v>6281.5</v>
      </c>
      <c r="BQ16" s="115"/>
      <c r="BR16" s="115"/>
      <c r="BS16" s="4"/>
      <c r="BT16" s="117" t="str">
        <f ca="1">IF(Tables!AQ10="","",Tables!AQ10&amp;"/")</f>
        <v>5/</v>
      </c>
      <c r="BU16" s="118"/>
      <c r="BV16" s="115">
        <f ca="1">IF(Tables!AQ10="","",SUM($AV$4,Tables!AO4:AO10,Tables!AP4:AP10))</f>
        <v>10087.5</v>
      </c>
      <c r="BW16" s="116"/>
      <c r="BX16" s="116"/>
      <c r="BY16" s="4"/>
      <c r="BZ16" s="117" t="str">
        <f>IF(Tables!AU10="","",Tables!AU10&amp;"/")</f>
        <v/>
      </c>
      <c r="CA16" s="118"/>
      <c r="CB16" s="115" t="str">
        <f>IF(Tables!AU10="","",SUM($BG$4,Tables!AS4:AS10,Tables!AT4:AT10))</f>
        <v/>
      </c>
      <c r="CC16" s="116"/>
      <c r="CD16" s="116"/>
      <c r="CE16" s="4"/>
      <c r="CF16" s="117" t="str">
        <f>IF(Tables!AY10="","",Tables!AY10&amp;"/")</f>
        <v/>
      </c>
      <c r="CG16" s="118"/>
      <c r="CH16" s="115" t="str">
        <f>IF(Tables!AY10="","",SUM($BR$4,Tables!AW4:AW10,Tables!AX4:AX10))</f>
        <v/>
      </c>
      <c r="CI16" s="116"/>
      <c r="CJ16" s="116"/>
      <c r="CK16" s="4"/>
      <c r="CL16" s="117" t="str">
        <f>IF(Tables!BC10="","",Tables!BC10&amp;"/")</f>
        <v/>
      </c>
      <c r="CM16" s="118"/>
      <c r="CN16" s="115" t="str">
        <f>IF(Tables!BC10="","",SUM($CC$4,Tables!BA4:BA10,Tables!BB4:BB10))</f>
        <v/>
      </c>
      <c r="CO16" s="116"/>
      <c r="CP16" s="116"/>
      <c r="CQ16" s="4"/>
      <c r="CR16" s="117" t="str">
        <f>IF(Tables!BG10="","",Tables!BG10&amp;"/")</f>
        <v/>
      </c>
      <c r="CS16" s="118"/>
      <c r="CT16" s="115" t="str">
        <f>IF(Tables!BG10="","",SUM(CN10,Tables!BE4:BE10,Tables!BF4:BF10))</f>
        <v/>
      </c>
      <c r="CU16" s="116"/>
      <c r="CV16" s="116"/>
      <c r="DF16" s="10"/>
      <c r="DG16" s="6"/>
      <c r="DH16" s="23"/>
      <c r="DI16" s="8"/>
      <c r="DJ16" s="6"/>
      <c r="DK16" s="23"/>
      <c r="DL16" s="8"/>
      <c r="DM16" s="23"/>
      <c r="DN16" s="23"/>
      <c r="DO16" s="8"/>
      <c r="DP16" s="23"/>
      <c r="DQ16" s="23"/>
      <c r="DR16" s="8"/>
      <c r="DS16" s="23"/>
      <c r="DT16" s="23"/>
      <c r="DU16" s="8"/>
      <c r="DV16" s="23"/>
      <c r="DW16" s="23"/>
      <c r="DX16" s="8"/>
      <c r="DY16" s="23"/>
      <c r="DZ16" s="23"/>
      <c r="EA16" s="8"/>
      <c r="EB16" s="23"/>
      <c r="EC16" s="23"/>
      <c r="ED16" s="8"/>
      <c r="EE16" s="6"/>
      <c r="EF16" s="23"/>
      <c r="EG16" s="6"/>
      <c r="EH16" s="23"/>
      <c r="EI16" s="23"/>
      <c r="EJ16" s="23"/>
      <c r="EK16" s="23"/>
      <c r="EL16" s="23"/>
      <c r="EM16" s="23"/>
      <c r="EN16" s="23"/>
      <c r="EO16" s="23"/>
      <c r="EP16" s="23"/>
      <c r="EQ16" s="23"/>
      <c r="ER16" s="23"/>
      <c r="ES16" s="23"/>
      <c r="ET16" s="23"/>
    </row>
    <row r="17" spans="1:150" x14ac:dyDescent="0.25">
      <c r="A17" s="170"/>
      <c r="B17" s="171"/>
      <c r="C17" s="184"/>
      <c r="D17" s="169"/>
      <c r="E17" s="139"/>
      <c r="F17" s="139"/>
      <c r="G17" s="139"/>
      <c r="H17" s="139"/>
      <c r="I17" s="139"/>
      <c r="J17" s="139"/>
      <c r="K17" s="139"/>
      <c r="L17" s="139"/>
      <c r="M17" s="139"/>
      <c r="N17" s="139"/>
      <c r="O17" s="139"/>
      <c r="P17" s="139"/>
      <c r="Q17" s="139"/>
      <c r="R17" s="139"/>
      <c r="S17" s="140"/>
      <c r="T17" s="30"/>
      <c r="U17" s="163"/>
      <c r="V17" s="164"/>
      <c r="W17" s="163"/>
      <c r="X17" s="164"/>
      <c r="Y17" s="163"/>
      <c r="Z17" s="165"/>
      <c r="AA17" s="165"/>
      <c r="AB17" s="166"/>
      <c r="AC17" s="14"/>
      <c r="AD17" s="104">
        <f>IF(Tables!K9=0,0,Tables!K9-Tables!K8)</f>
        <v>0</v>
      </c>
      <c r="AE17" s="105"/>
      <c r="AG17" s="101"/>
      <c r="AH17" s="102"/>
      <c r="AI17" s="102"/>
      <c r="AJ17" s="103"/>
      <c r="AK17" s="29"/>
      <c r="AL17" s="104" t="str">
        <f>IF(AG17="","",IF(AG17=0,"",LOOKUP(AG17,Tables!$A$3:$A$32,Tables!$B$3:$B$32)))</f>
        <v/>
      </c>
      <c r="AM17" s="105"/>
      <c r="AO17" s="106" t="str">
        <f>IF(AG17="","",IF(AG17=0,"",Tables!BI11))</f>
        <v/>
      </c>
      <c r="AP17" s="105"/>
      <c r="AR17" s="107"/>
      <c r="AS17" s="108"/>
      <c r="AT17" s="108"/>
      <c r="AU17" s="109"/>
      <c r="AW17" s="111">
        <f>IF(AG17="",AW16,IF(AG17=0,AR17+AW16,IF(AR17="",(0+AW16-LOOKUP(AL17,Tables!$D$3:$D$25,Tables!$G$3:$G$25)), AR17+AW16-LOOKUP(AL17,Tables!$D$3:$D$25,Tables!$G$3:$G$25))))</f>
        <v>-226</v>
      </c>
      <c r="AX17" s="112"/>
      <c r="AY17" s="112"/>
      <c r="AZ17" s="113"/>
      <c r="BB17" s="117" t="str">
        <f>IF(Tables!AE11="","",Tables!AE11&amp;"/")</f>
        <v>4/</v>
      </c>
      <c r="BC17" s="118"/>
      <c r="BD17" s="115">
        <f>IF(Tables!AE11="","",SUM($O$4,Tables!AC4:AC11,Tables!AD4:AD11))</f>
        <v>6017.5</v>
      </c>
      <c r="BE17" s="115"/>
      <c r="BF17" s="115"/>
      <c r="BG17" s="4"/>
      <c r="BH17" s="117" t="str">
        <f ca="1">IF(Tables!AI11="","",Tables!AI11&amp;"/")</f>
        <v>3/</v>
      </c>
      <c r="BI17" s="118"/>
      <c r="BJ17" s="115">
        <f ca="1">IF(Tables!AI11="","",SUM($Z$4,Tables!AG4:AG11,Tables!AH4:AH11))</f>
        <v>3791.5</v>
      </c>
      <c r="BK17" s="116"/>
      <c r="BL17" s="116"/>
      <c r="BM17" s="4"/>
      <c r="BN17" s="117" t="str">
        <f ca="1">IF(Tables!AM11="","",Tables!AM11&amp;"/")</f>
        <v>4/</v>
      </c>
      <c r="BO17" s="118"/>
      <c r="BP17" s="115">
        <f ca="1">IF(Tables!AM11="","",SUM($AK$4,Tables!AK4:AK11,Tables!AL4:AL11))</f>
        <v>6281.5</v>
      </c>
      <c r="BQ17" s="115"/>
      <c r="BR17" s="115"/>
      <c r="BS17" s="4"/>
      <c r="BT17" s="117" t="str">
        <f ca="1">IF(Tables!AQ11="","",Tables!AQ11&amp;"/")</f>
        <v>5/</v>
      </c>
      <c r="BU17" s="118"/>
      <c r="BV17" s="115">
        <f ca="1">IF(Tables!AQ11="","",SUM($AV$4,Tables!AO4:AO11,Tables!AP4:AP11))</f>
        <v>10087.5</v>
      </c>
      <c r="BW17" s="116"/>
      <c r="BX17" s="116"/>
      <c r="BY17" s="4"/>
      <c r="BZ17" s="117" t="str">
        <f>IF(Tables!AU11="","",Tables!AU11&amp;"/")</f>
        <v/>
      </c>
      <c r="CA17" s="118"/>
      <c r="CB17" s="115" t="str">
        <f>IF(Tables!AU11="","",SUM($BG$4,Tables!AS4:AS11,Tables!AT4:AT11))</f>
        <v/>
      </c>
      <c r="CC17" s="116"/>
      <c r="CD17" s="116"/>
      <c r="CE17" s="4"/>
      <c r="CF17" s="117" t="str">
        <f>IF(Tables!AY11="","",Tables!AY11&amp;"/")</f>
        <v/>
      </c>
      <c r="CG17" s="118"/>
      <c r="CH17" s="115" t="str">
        <f>IF(Tables!AY11="","",SUM($BR$4,Tables!AW4:AW11,Tables!AX4:AX11))</f>
        <v/>
      </c>
      <c r="CI17" s="116"/>
      <c r="CJ17" s="116"/>
      <c r="CK17" s="4"/>
      <c r="CL17" s="117" t="str">
        <f>IF(Tables!BC11="","",Tables!BC11&amp;"/")</f>
        <v/>
      </c>
      <c r="CM17" s="118"/>
      <c r="CN17" s="115" t="str">
        <f>IF(Tables!BC11="","",SUM($CC$4,Tables!BA4:BA11,Tables!BB4:BB11))</f>
        <v/>
      </c>
      <c r="CO17" s="116"/>
      <c r="CP17" s="116"/>
      <c r="CQ17" s="4"/>
      <c r="CR17" s="117" t="str">
        <f>IF(Tables!BG11="","",Tables!BG11&amp;"/")</f>
        <v/>
      </c>
      <c r="CS17" s="118"/>
      <c r="CT17" s="115" t="str">
        <f>IF(Tables!BG11="","",SUM(CN11,Tables!BE4:BE11,Tables!BF4:BF11))</f>
        <v/>
      </c>
      <c r="CU17" s="116"/>
      <c r="CV17" s="116"/>
      <c r="DF17" s="10"/>
      <c r="DG17" s="6"/>
      <c r="DH17" s="23"/>
      <c r="DI17" s="8"/>
      <c r="DJ17" s="6"/>
      <c r="DK17" s="23"/>
      <c r="DL17" s="8"/>
      <c r="DM17" s="23"/>
      <c r="DN17" s="23"/>
      <c r="DO17" s="8"/>
      <c r="DP17" s="23"/>
      <c r="DQ17" s="23"/>
      <c r="DR17" s="8"/>
      <c r="DS17" s="23"/>
      <c r="DT17" s="23"/>
      <c r="DU17" s="8"/>
      <c r="DV17" s="23"/>
      <c r="DW17" s="23"/>
      <c r="DX17" s="8"/>
      <c r="DY17" s="23"/>
      <c r="DZ17" s="23"/>
      <c r="EA17" s="8"/>
      <c r="EB17" s="23"/>
      <c r="EC17" s="23"/>
      <c r="ED17" s="8"/>
      <c r="EE17" s="6"/>
      <c r="EF17" s="23"/>
      <c r="EG17" s="6"/>
      <c r="EH17" s="23"/>
      <c r="EI17" s="23"/>
      <c r="EJ17" s="23"/>
      <c r="EK17" s="23"/>
      <c r="EL17" s="23"/>
      <c r="EM17" s="23"/>
      <c r="EN17" s="23"/>
      <c r="EO17" s="23"/>
      <c r="EP17" s="23"/>
      <c r="EQ17" s="23"/>
      <c r="ER17" s="23"/>
      <c r="ES17" s="23"/>
      <c r="ET17" s="23"/>
    </row>
    <row r="18" spans="1:150" x14ac:dyDescent="0.25">
      <c r="A18" s="170"/>
      <c r="B18" s="171"/>
      <c r="C18" s="184"/>
      <c r="D18" s="169"/>
      <c r="E18" s="139"/>
      <c r="F18" s="139"/>
      <c r="G18" s="139"/>
      <c r="H18" s="139"/>
      <c r="I18" s="139"/>
      <c r="J18" s="139"/>
      <c r="K18" s="139"/>
      <c r="L18" s="139"/>
      <c r="M18" s="139"/>
      <c r="N18" s="139"/>
      <c r="O18" s="139"/>
      <c r="P18" s="139"/>
      <c r="Q18" s="139"/>
      <c r="R18" s="139"/>
      <c r="S18" s="140"/>
      <c r="T18" s="30"/>
      <c r="U18" s="163"/>
      <c r="V18" s="164"/>
      <c r="W18" s="163"/>
      <c r="X18" s="164"/>
      <c r="Y18" s="163"/>
      <c r="Z18" s="165"/>
      <c r="AA18" s="165"/>
      <c r="AB18" s="166"/>
      <c r="AC18" s="14"/>
      <c r="AD18" s="104">
        <f>IF(Tables!K10=0,0,Tables!K10-Tables!K9)</f>
        <v>0</v>
      </c>
      <c r="AE18" s="105"/>
      <c r="AG18" s="101"/>
      <c r="AH18" s="102"/>
      <c r="AI18" s="102"/>
      <c r="AJ18" s="103"/>
      <c r="AK18" s="29"/>
      <c r="AL18" s="104" t="str">
        <f>IF(AG18="","",IF(AG18=0,"",LOOKUP(AG18,Tables!$A$3:$A$32,Tables!$B$3:$B$32)))</f>
        <v/>
      </c>
      <c r="AM18" s="105"/>
      <c r="AO18" s="106" t="str">
        <f>IF(AG18="","",IF(AG18=0,"",Tables!BI12))</f>
        <v/>
      </c>
      <c r="AP18" s="105"/>
      <c r="AR18" s="107"/>
      <c r="AS18" s="108"/>
      <c r="AT18" s="108"/>
      <c r="AU18" s="109"/>
      <c r="AW18" s="111">
        <f>IF(AG18="",AW17,IF(AG18=0,AR18+AW17,IF(AR18="",(0+AW17-LOOKUP(AL18,Tables!$D$3:$D$25,Tables!$G$3:$G$25)), AR18+AW17-LOOKUP(AL18,Tables!$D$3:$D$25,Tables!$G$3:$G$25))))</f>
        <v>-226</v>
      </c>
      <c r="AX18" s="112"/>
      <c r="AY18" s="112"/>
      <c r="AZ18" s="113"/>
      <c r="BB18" s="117" t="str">
        <f>IF(Tables!AE12="","",Tables!AE12&amp;"/")</f>
        <v>4/</v>
      </c>
      <c r="BC18" s="118"/>
      <c r="BD18" s="115">
        <f>IF(Tables!AE12="","",SUM($O$4,Tables!AC4:AC12,Tables!AD4:AD12))</f>
        <v>6017.5</v>
      </c>
      <c r="BE18" s="115"/>
      <c r="BF18" s="115"/>
      <c r="BG18" s="4"/>
      <c r="BH18" s="117" t="str">
        <f ca="1">IF(Tables!AI12="","",Tables!AI12&amp;"/")</f>
        <v>3/</v>
      </c>
      <c r="BI18" s="118"/>
      <c r="BJ18" s="115">
        <f ca="1">IF(Tables!AI12="","",SUM($Z$4,Tables!AG4:AG12,Tables!AH4:AH12))</f>
        <v>3791.5</v>
      </c>
      <c r="BK18" s="116"/>
      <c r="BL18" s="116"/>
      <c r="BM18" s="4"/>
      <c r="BN18" s="117" t="str">
        <f ca="1">IF(Tables!AM12="","",Tables!AM12&amp;"/")</f>
        <v>4/</v>
      </c>
      <c r="BO18" s="118"/>
      <c r="BP18" s="115">
        <f ca="1">IF(Tables!AM12="","",SUM($AK$4,Tables!AK4:AK12,Tables!AL4:AL12))</f>
        <v>6281.5</v>
      </c>
      <c r="BQ18" s="115"/>
      <c r="BR18" s="115"/>
      <c r="BS18" s="4"/>
      <c r="BT18" s="117" t="str">
        <f ca="1">IF(Tables!AQ12="","",Tables!AQ12&amp;"/")</f>
        <v>5/</v>
      </c>
      <c r="BU18" s="118"/>
      <c r="BV18" s="115">
        <f ca="1">IF(Tables!AQ12="","",SUM($AV$4,Tables!AO4:AO12,Tables!AP4:AP12))</f>
        <v>10087.5</v>
      </c>
      <c r="BW18" s="116"/>
      <c r="BX18" s="116"/>
      <c r="BY18" s="4"/>
      <c r="BZ18" s="117" t="str">
        <f>IF(Tables!AU12="","",Tables!AU12&amp;"/")</f>
        <v/>
      </c>
      <c r="CA18" s="118"/>
      <c r="CB18" s="115" t="str">
        <f>IF(Tables!AU12="","",SUM($BG$4,Tables!AS4:AS12,Tables!AT4:AT12))</f>
        <v/>
      </c>
      <c r="CC18" s="116"/>
      <c r="CD18" s="116"/>
      <c r="CE18" s="4"/>
      <c r="CF18" s="117" t="str">
        <f>IF(Tables!AY12="","",Tables!AY12&amp;"/")</f>
        <v/>
      </c>
      <c r="CG18" s="118"/>
      <c r="CH18" s="115" t="str">
        <f>IF(Tables!AY12="","",SUM($BR$4,Tables!AW4:AW12,Tables!AX4:AX12))</f>
        <v/>
      </c>
      <c r="CI18" s="116"/>
      <c r="CJ18" s="116"/>
      <c r="CK18" s="4"/>
      <c r="CL18" s="117" t="str">
        <f>IF(Tables!BC12="","",Tables!BC12&amp;"/")</f>
        <v/>
      </c>
      <c r="CM18" s="118"/>
      <c r="CN18" s="115" t="str">
        <f>IF(Tables!BC12="","",SUM($CC$4,Tables!BA4:BA12,Tables!BB4:BB12))</f>
        <v/>
      </c>
      <c r="CO18" s="116"/>
      <c r="CP18" s="116"/>
      <c r="CQ18" s="4"/>
      <c r="CR18" s="117" t="str">
        <f>IF(Tables!BG12="","",Tables!BG12&amp;"/")</f>
        <v/>
      </c>
      <c r="CS18" s="118"/>
      <c r="CT18" s="115" t="str">
        <f>IF(Tables!BG12="","",SUM(CN12,Tables!BE4:BE12,Tables!BF4:BF12))</f>
        <v/>
      </c>
      <c r="CU18" s="116"/>
      <c r="CV18" s="116"/>
      <c r="DF18" s="10"/>
      <c r="DG18" s="6"/>
      <c r="DH18" s="23"/>
      <c r="DI18" s="8"/>
      <c r="DJ18" s="6"/>
      <c r="DK18" s="23"/>
      <c r="DL18" s="8"/>
      <c r="DM18" s="23"/>
      <c r="DN18" s="23"/>
      <c r="DO18" s="8"/>
      <c r="DP18" s="23"/>
      <c r="DQ18" s="23"/>
      <c r="DR18" s="8"/>
      <c r="DS18" s="23"/>
      <c r="DT18" s="23"/>
      <c r="DU18" s="8"/>
      <c r="DV18" s="23"/>
      <c r="DW18" s="23"/>
      <c r="DX18" s="8"/>
      <c r="DY18" s="23"/>
      <c r="DZ18" s="23"/>
      <c r="EA18" s="8"/>
      <c r="EB18" s="23"/>
      <c r="EC18" s="23"/>
      <c r="ED18" s="8"/>
      <c r="EE18" s="6"/>
      <c r="EF18" s="23"/>
      <c r="EG18" s="6"/>
      <c r="EH18" s="23"/>
      <c r="EI18" s="23"/>
      <c r="EJ18" s="23"/>
      <c r="EK18" s="23"/>
      <c r="EL18" s="23"/>
      <c r="EM18" s="23"/>
      <c r="EN18" s="23"/>
      <c r="EO18" s="23"/>
      <c r="EP18" s="23"/>
      <c r="EQ18" s="23"/>
      <c r="ER18" s="23"/>
      <c r="ES18" s="23"/>
      <c r="ET18" s="23"/>
    </row>
    <row r="19" spans="1:150" x14ac:dyDescent="0.25">
      <c r="A19" s="170"/>
      <c r="B19" s="171"/>
      <c r="C19" s="184"/>
      <c r="D19" s="169"/>
      <c r="E19" s="139"/>
      <c r="F19" s="139"/>
      <c r="G19" s="139"/>
      <c r="H19" s="139"/>
      <c r="I19" s="139"/>
      <c r="J19" s="139"/>
      <c r="K19" s="139"/>
      <c r="L19" s="139"/>
      <c r="M19" s="139"/>
      <c r="N19" s="139"/>
      <c r="O19" s="139"/>
      <c r="P19" s="139"/>
      <c r="Q19" s="139"/>
      <c r="R19" s="139"/>
      <c r="S19" s="140"/>
      <c r="T19" s="30"/>
      <c r="U19" s="163"/>
      <c r="V19" s="164"/>
      <c r="W19" s="163"/>
      <c r="X19" s="164"/>
      <c r="Y19" s="163"/>
      <c r="Z19" s="165"/>
      <c r="AA19" s="165"/>
      <c r="AB19" s="166"/>
      <c r="AC19" s="14"/>
      <c r="AD19" s="104">
        <f>IF(Tables!K11=0,0,Tables!K11-Tables!K10)</f>
        <v>0</v>
      </c>
      <c r="AE19" s="105"/>
      <c r="AG19" s="101"/>
      <c r="AH19" s="102"/>
      <c r="AI19" s="102"/>
      <c r="AJ19" s="103"/>
      <c r="AK19" s="29"/>
      <c r="AL19" s="104" t="str">
        <f>IF(AG19="","",IF(AG19=0,"",LOOKUP(AG19,Tables!$A$3:$A$32,Tables!$B$3:$B$32)))</f>
        <v/>
      </c>
      <c r="AM19" s="105"/>
      <c r="AO19" s="106" t="str">
        <f>IF(AG19="","",IF(AG19=0,"",Tables!BI13))</f>
        <v/>
      </c>
      <c r="AP19" s="105"/>
      <c r="AR19" s="107"/>
      <c r="AS19" s="108"/>
      <c r="AT19" s="108"/>
      <c r="AU19" s="109"/>
      <c r="AW19" s="111">
        <f>IF(AG19="",AW18,IF(AG19=0,AR19+AW18,IF(AR19="",(0+AW18-LOOKUP(AL19,Tables!$D$3:$D$25,Tables!$G$3:$G$25)), AR19+AW18-LOOKUP(AL19,Tables!$D$3:$D$25,Tables!$G$3:$G$25))))</f>
        <v>-226</v>
      </c>
      <c r="AX19" s="112"/>
      <c r="AY19" s="112"/>
      <c r="AZ19" s="113"/>
      <c r="BB19" s="117" t="str">
        <f>IF(Tables!AE13="","",Tables!AE13&amp;"/")</f>
        <v>4/</v>
      </c>
      <c r="BC19" s="118"/>
      <c r="BD19" s="115">
        <f>IF(Tables!AE13="","",SUM($O$4,Tables!AC4:AC13,Tables!AD4:AD13))</f>
        <v>6017.5</v>
      </c>
      <c r="BE19" s="115"/>
      <c r="BF19" s="115"/>
      <c r="BG19" s="4"/>
      <c r="BH19" s="117" t="str">
        <f ca="1">IF(Tables!AI13="","",Tables!AI13&amp;"/")</f>
        <v>3/</v>
      </c>
      <c r="BI19" s="118"/>
      <c r="BJ19" s="115">
        <f ca="1">IF(Tables!AI13="","",SUM($Z$4,Tables!AG4:AG13,Tables!AH4:AH13))</f>
        <v>3791.5</v>
      </c>
      <c r="BK19" s="116"/>
      <c r="BL19" s="116"/>
      <c r="BM19" s="4"/>
      <c r="BN19" s="117" t="str">
        <f ca="1">IF(Tables!AM13="","",Tables!AM13&amp;"/")</f>
        <v>4/</v>
      </c>
      <c r="BO19" s="118"/>
      <c r="BP19" s="115">
        <f ca="1">IF(Tables!AM13="","",SUM($AK$4,Tables!AK4:AK13,Tables!AL4:AL13))</f>
        <v>6281.5</v>
      </c>
      <c r="BQ19" s="115"/>
      <c r="BR19" s="115"/>
      <c r="BS19" s="4"/>
      <c r="BT19" s="117" t="str">
        <f ca="1">IF(Tables!AQ13="","",Tables!AQ13&amp;"/")</f>
        <v>5/</v>
      </c>
      <c r="BU19" s="118"/>
      <c r="BV19" s="115">
        <f ca="1">IF(Tables!AQ13="","",SUM($AV$4,Tables!AO4:AO13,Tables!AP4:AP13))</f>
        <v>10087.5</v>
      </c>
      <c r="BW19" s="116"/>
      <c r="BX19" s="116"/>
      <c r="BY19" s="4"/>
      <c r="BZ19" s="117" t="str">
        <f>IF(Tables!AU13="","",Tables!AU13&amp;"/")</f>
        <v/>
      </c>
      <c r="CA19" s="118"/>
      <c r="CB19" s="115" t="str">
        <f>IF(Tables!AU13="","",SUM($BG$4,Tables!AS4:AS13,Tables!AT4:AT13))</f>
        <v/>
      </c>
      <c r="CC19" s="116"/>
      <c r="CD19" s="116"/>
      <c r="CE19" s="4"/>
      <c r="CF19" s="117" t="str">
        <f>IF(Tables!AY13="","",Tables!AY13&amp;"/")</f>
        <v/>
      </c>
      <c r="CG19" s="118"/>
      <c r="CH19" s="115" t="str">
        <f>IF(Tables!AY13="","",SUM($BR$4,Tables!AW4:AW13,Tables!AX4:AX13))</f>
        <v/>
      </c>
      <c r="CI19" s="116"/>
      <c r="CJ19" s="116"/>
      <c r="CK19" s="4"/>
      <c r="CL19" s="117" t="str">
        <f>IF(Tables!BC13="","",Tables!BC13&amp;"/")</f>
        <v/>
      </c>
      <c r="CM19" s="118"/>
      <c r="CN19" s="115" t="str">
        <f>IF(Tables!BC13="","",SUM($CC$4,Tables!BA4:BA13,Tables!BB4:BB13))</f>
        <v/>
      </c>
      <c r="CO19" s="116"/>
      <c r="CP19" s="116"/>
      <c r="CQ19" s="4"/>
      <c r="CR19" s="117" t="str">
        <f>IF(Tables!BG13="","",Tables!BG13&amp;"/")</f>
        <v/>
      </c>
      <c r="CS19" s="118"/>
      <c r="CT19" s="115" t="str">
        <f>IF(Tables!BG13="","",SUM(CN13,Tables!BE4:BE13,Tables!BF4:BF13))</f>
        <v/>
      </c>
      <c r="CU19" s="116"/>
      <c r="CV19" s="116"/>
      <c r="DF19" s="10"/>
      <c r="DG19" s="6"/>
      <c r="DH19" s="23"/>
      <c r="DI19" s="8"/>
      <c r="DJ19" s="6"/>
      <c r="DK19" s="23"/>
      <c r="DL19" s="8"/>
      <c r="DM19" s="23"/>
      <c r="DN19" s="23"/>
      <c r="DO19" s="8"/>
      <c r="DP19" s="23"/>
      <c r="DQ19" s="23"/>
      <c r="DR19" s="8"/>
      <c r="DS19" s="23"/>
      <c r="DT19" s="23"/>
      <c r="DU19" s="8"/>
      <c r="DV19" s="23"/>
      <c r="DW19" s="23"/>
      <c r="DX19" s="8"/>
      <c r="DY19" s="23"/>
      <c r="DZ19" s="23"/>
      <c r="EA19" s="8"/>
      <c r="EB19" s="23"/>
      <c r="EC19" s="23"/>
      <c r="ED19" s="8"/>
      <c r="EE19" s="6"/>
      <c r="EF19" s="23"/>
      <c r="EG19" s="6"/>
      <c r="EH19" s="23"/>
      <c r="EI19" s="23"/>
      <c r="EJ19" s="23"/>
      <c r="EK19" s="23"/>
      <c r="EL19" s="23"/>
      <c r="EM19" s="23"/>
      <c r="EN19" s="23"/>
      <c r="EO19" s="23"/>
      <c r="EP19" s="23"/>
      <c r="EQ19" s="23"/>
      <c r="ER19" s="23"/>
      <c r="ES19" s="23"/>
      <c r="ET19" s="23"/>
    </row>
    <row r="20" spans="1:150" x14ac:dyDescent="0.25">
      <c r="A20" s="170"/>
      <c r="B20" s="171"/>
      <c r="C20" s="184"/>
      <c r="D20" s="169"/>
      <c r="E20" s="139"/>
      <c r="F20" s="139"/>
      <c r="G20" s="139"/>
      <c r="H20" s="139"/>
      <c r="I20" s="139"/>
      <c r="J20" s="139"/>
      <c r="K20" s="139"/>
      <c r="L20" s="139"/>
      <c r="M20" s="139"/>
      <c r="N20" s="139"/>
      <c r="O20" s="139"/>
      <c r="P20" s="139"/>
      <c r="Q20" s="139"/>
      <c r="R20" s="139"/>
      <c r="S20" s="140"/>
      <c r="T20" s="30"/>
      <c r="U20" s="163"/>
      <c r="V20" s="164"/>
      <c r="W20" s="163"/>
      <c r="X20" s="164"/>
      <c r="Y20" s="163"/>
      <c r="Z20" s="165"/>
      <c r="AA20" s="165"/>
      <c r="AB20" s="166"/>
      <c r="AC20" s="14"/>
      <c r="AD20" s="104">
        <f>IF(Tables!K12=0,0,Tables!K12-Tables!K11)</f>
        <v>0</v>
      </c>
      <c r="AE20" s="105"/>
      <c r="AG20" s="101"/>
      <c r="AH20" s="102"/>
      <c r="AI20" s="102"/>
      <c r="AJ20" s="103"/>
      <c r="AK20" s="29"/>
      <c r="AL20" s="104" t="str">
        <f>IF(AG20="","",IF(AG20=0,"",LOOKUP(AG20,Tables!$A$3:$A$32,Tables!$B$3:$B$32)))</f>
        <v/>
      </c>
      <c r="AM20" s="105"/>
      <c r="AO20" s="106" t="str">
        <f>IF(AG20="","",IF(AG20=0,"",Tables!BI14))</f>
        <v/>
      </c>
      <c r="AP20" s="105"/>
      <c r="AR20" s="107"/>
      <c r="AS20" s="108"/>
      <c r="AT20" s="108"/>
      <c r="AU20" s="109"/>
      <c r="AW20" s="111">
        <f>IF(AG20="",AW19,IF(AG20=0,AR20+AW19,IF(AR20="",(0+AW19-LOOKUP(AL20,Tables!$D$3:$D$25,Tables!$G$3:$G$25)), AR20+AW19-LOOKUP(AL20,Tables!$D$3:$D$25,Tables!$G$3:$G$25))))</f>
        <v>-226</v>
      </c>
      <c r="AX20" s="112"/>
      <c r="AY20" s="112"/>
      <c r="AZ20" s="113"/>
      <c r="BB20" s="117" t="str">
        <f>IF(Tables!AE14="","",Tables!AE14&amp;"/")</f>
        <v>4/</v>
      </c>
      <c r="BC20" s="118"/>
      <c r="BD20" s="115">
        <f>IF(Tables!AE14="","",SUM($O$4,Tables!AC4:AC14,Tables!AD4:AD14))</f>
        <v>6017.5</v>
      </c>
      <c r="BE20" s="115"/>
      <c r="BF20" s="115"/>
      <c r="BG20" s="4"/>
      <c r="BH20" s="117" t="str">
        <f ca="1">IF(Tables!AI14="","",Tables!AI14&amp;"/")</f>
        <v>3/</v>
      </c>
      <c r="BI20" s="118"/>
      <c r="BJ20" s="115">
        <f ca="1">IF(Tables!AI14="","",SUM($Z$4,Tables!AG4:AG14,Tables!AH4:AH14))</f>
        <v>3791.5</v>
      </c>
      <c r="BK20" s="116"/>
      <c r="BL20" s="116"/>
      <c r="BM20" s="4"/>
      <c r="BN20" s="117" t="str">
        <f ca="1">IF(Tables!AM14="","",Tables!AM14&amp;"/")</f>
        <v>4/</v>
      </c>
      <c r="BO20" s="118"/>
      <c r="BP20" s="115">
        <f ca="1">IF(Tables!AM14="","",SUM($AK$4,Tables!AK4:AK14,Tables!AL4:AL14))</f>
        <v>6281.5</v>
      </c>
      <c r="BQ20" s="115"/>
      <c r="BR20" s="115"/>
      <c r="BS20" s="4"/>
      <c r="BT20" s="117" t="str">
        <f ca="1">IF(Tables!AQ14="","",Tables!AQ14&amp;"/")</f>
        <v>5/</v>
      </c>
      <c r="BU20" s="118"/>
      <c r="BV20" s="115">
        <f ca="1">IF(Tables!AQ14="","",SUM($AV$4,Tables!AO4:AO14,Tables!AP4:AP14))</f>
        <v>10087.5</v>
      </c>
      <c r="BW20" s="116"/>
      <c r="BX20" s="116"/>
      <c r="BY20" s="4"/>
      <c r="BZ20" s="117" t="str">
        <f>IF(Tables!AU14="","",Tables!AU14&amp;"/")</f>
        <v/>
      </c>
      <c r="CA20" s="118"/>
      <c r="CB20" s="115" t="str">
        <f>IF(Tables!AU14="","",SUM($BG$4,Tables!AS4:AS14,Tables!AT4:AT14))</f>
        <v/>
      </c>
      <c r="CC20" s="116"/>
      <c r="CD20" s="116"/>
      <c r="CE20" s="4"/>
      <c r="CF20" s="117" t="str">
        <f>IF(Tables!AY14="","",Tables!AY14&amp;"/")</f>
        <v/>
      </c>
      <c r="CG20" s="118"/>
      <c r="CH20" s="115" t="str">
        <f>IF(Tables!AY14="","",SUM($BR$4,Tables!AW4:AW14,Tables!AX4:AX14))</f>
        <v/>
      </c>
      <c r="CI20" s="116"/>
      <c r="CJ20" s="116"/>
      <c r="CK20" s="4"/>
      <c r="CL20" s="117" t="str">
        <f>IF(Tables!BC14="","",Tables!BC14&amp;"/")</f>
        <v/>
      </c>
      <c r="CM20" s="118"/>
      <c r="CN20" s="115" t="str">
        <f>IF(Tables!BC14="","",SUM($CC$4,Tables!BA4:BA14,Tables!BB4:BB14))</f>
        <v/>
      </c>
      <c r="CO20" s="116"/>
      <c r="CP20" s="116"/>
      <c r="CQ20" s="4"/>
      <c r="CR20" s="117" t="str">
        <f>IF(Tables!BG14="","",Tables!BG14&amp;"/")</f>
        <v/>
      </c>
      <c r="CS20" s="118"/>
      <c r="CT20" s="115" t="str">
        <f>IF(Tables!BG14="","",SUM(CN14,Tables!BE4:BE14,Tables!BF4:BF14))</f>
        <v/>
      </c>
      <c r="CU20" s="116"/>
      <c r="CV20" s="116"/>
      <c r="DF20" s="10"/>
      <c r="DG20" s="6"/>
      <c r="DH20" s="23"/>
      <c r="DI20" s="8"/>
      <c r="DJ20" s="6"/>
      <c r="DK20" s="23"/>
      <c r="DL20" s="8"/>
      <c r="DM20" s="23"/>
      <c r="DN20" s="23"/>
      <c r="DO20" s="8"/>
      <c r="DP20" s="23"/>
      <c r="DQ20" s="23"/>
      <c r="DR20" s="8"/>
      <c r="DS20" s="23"/>
      <c r="DT20" s="23"/>
      <c r="DU20" s="8"/>
      <c r="DV20" s="23"/>
      <c r="DW20" s="23"/>
      <c r="DX20" s="8"/>
      <c r="DY20" s="23"/>
      <c r="DZ20" s="23"/>
      <c r="EA20" s="8"/>
      <c r="EB20" s="23"/>
      <c r="EC20" s="23"/>
      <c r="ED20" s="8"/>
      <c r="EE20" s="6"/>
      <c r="EF20" s="23"/>
      <c r="EG20" s="6"/>
      <c r="EH20" s="23"/>
      <c r="EI20" s="23"/>
      <c r="EJ20" s="23"/>
      <c r="EK20" s="23"/>
      <c r="EL20" s="23"/>
      <c r="EM20" s="23"/>
      <c r="EN20" s="23"/>
      <c r="EO20" s="23"/>
      <c r="EP20" s="23"/>
      <c r="EQ20" s="23"/>
      <c r="ER20" s="23"/>
      <c r="ES20" s="23"/>
      <c r="ET20" s="23"/>
    </row>
    <row r="21" spans="1:150" x14ac:dyDescent="0.25">
      <c r="A21" s="170"/>
      <c r="B21" s="171"/>
      <c r="C21" s="184"/>
      <c r="D21" s="169"/>
      <c r="E21" s="139"/>
      <c r="F21" s="139"/>
      <c r="G21" s="139"/>
      <c r="H21" s="139"/>
      <c r="I21" s="139"/>
      <c r="J21" s="139"/>
      <c r="K21" s="139"/>
      <c r="L21" s="139"/>
      <c r="M21" s="139"/>
      <c r="N21" s="139"/>
      <c r="O21" s="139"/>
      <c r="P21" s="139"/>
      <c r="Q21" s="139"/>
      <c r="R21" s="139"/>
      <c r="S21" s="140"/>
      <c r="T21" s="30"/>
      <c r="U21" s="163"/>
      <c r="V21" s="164"/>
      <c r="W21" s="163"/>
      <c r="X21" s="164"/>
      <c r="Y21" s="163"/>
      <c r="Z21" s="165"/>
      <c r="AA21" s="165"/>
      <c r="AB21" s="166"/>
      <c r="AC21" s="14"/>
      <c r="AD21" s="104">
        <f>IF(Tables!K13=0,0,Tables!K13-Tables!K12)</f>
        <v>0</v>
      </c>
      <c r="AE21" s="105"/>
      <c r="AG21" s="101"/>
      <c r="AH21" s="102"/>
      <c r="AI21" s="102"/>
      <c r="AJ21" s="103"/>
      <c r="AK21" s="29"/>
      <c r="AL21" s="104" t="str">
        <f>IF(AG21="","",IF(AG21=0,"",LOOKUP(AG21,Tables!$A$3:$A$32,Tables!$B$3:$B$32)))</f>
        <v/>
      </c>
      <c r="AM21" s="105"/>
      <c r="AO21" s="106" t="str">
        <f>IF(AG21="","",IF(AG21=0,"",Tables!BI15))</f>
        <v/>
      </c>
      <c r="AP21" s="105"/>
      <c r="AR21" s="107"/>
      <c r="AS21" s="108"/>
      <c r="AT21" s="108"/>
      <c r="AU21" s="109"/>
      <c r="AW21" s="111">
        <f>IF(AG21="",AW20,IF(AG21=0,AR21+AW20,IF(AR21="",(0+AW20-LOOKUP(AL21,Tables!$D$3:$D$25,Tables!$G$3:$G$25)), AR21+AW20-LOOKUP(AL21,Tables!$D$3:$D$25,Tables!$G$3:$G$25))))</f>
        <v>-226</v>
      </c>
      <c r="AX21" s="112"/>
      <c r="AY21" s="112"/>
      <c r="AZ21" s="113"/>
      <c r="BB21" s="117" t="str">
        <f>IF(Tables!AE15="","",Tables!AE15&amp;"/")</f>
        <v>4/</v>
      </c>
      <c r="BC21" s="118"/>
      <c r="BD21" s="115">
        <f>IF(Tables!AE15="","",SUM($O$4,Tables!AC4:AC15,Tables!AD4:AD15))</f>
        <v>6017.5</v>
      </c>
      <c r="BE21" s="115"/>
      <c r="BF21" s="115"/>
      <c r="BG21" s="4"/>
      <c r="BH21" s="117" t="str">
        <f ca="1">IF(Tables!AI15="","",Tables!AI15&amp;"/")</f>
        <v>3/</v>
      </c>
      <c r="BI21" s="118"/>
      <c r="BJ21" s="115">
        <f ca="1">IF(Tables!AI15="","",SUM($Z$4,Tables!AG4:AG15,Tables!AH4:AH15))</f>
        <v>3791.5</v>
      </c>
      <c r="BK21" s="116"/>
      <c r="BL21" s="116"/>
      <c r="BM21" s="4"/>
      <c r="BN21" s="117" t="str">
        <f ca="1">IF(Tables!AM15="","",Tables!AM15&amp;"/")</f>
        <v>4/</v>
      </c>
      <c r="BO21" s="118"/>
      <c r="BP21" s="115">
        <f ca="1">IF(Tables!AM15="","",SUM($AK$4,Tables!AK4:AK15,Tables!AL4:AL15))</f>
        <v>6281.5</v>
      </c>
      <c r="BQ21" s="115"/>
      <c r="BR21" s="115"/>
      <c r="BS21" s="4"/>
      <c r="BT21" s="117" t="str">
        <f ca="1">IF(Tables!AQ15="","",Tables!AQ15&amp;"/")</f>
        <v>5/</v>
      </c>
      <c r="BU21" s="118"/>
      <c r="BV21" s="115">
        <f ca="1">IF(Tables!AQ15="","",SUM($AV$4,Tables!AO4:AO15,Tables!AP4:AP15))</f>
        <v>10087.5</v>
      </c>
      <c r="BW21" s="116"/>
      <c r="BX21" s="116"/>
      <c r="BY21" s="4"/>
      <c r="BZ21" s="117" t="str">
        <f>IF(Tables!AU15="","",Tables!AU15&amp;"/")</f>
        <v/>
      </c>
      <c r="CA21" s="118"/>
      <c r="CB21" s="115" t="str">
        <f>IF(Tables!AU15="","",SUM($BG$4,Tables!AS4:AS15,Tables!AT4:AT15))</f>
        <v/>
      </c>
      <c r="CC21" s="116"/>
      <c r="CD21" s="116"/>
      <c r="CE21" s="4"/>
      <c r="CF21" s="117" t="str">
        <f>IF(Tables!AY15="","",Tables!AY15&amp;"/")</f>
        <v/>
      </c>
      <c r="CG21" s="118"/>
      <c r="CH21" s="115" t="str">
        <f>IF(Tables!AY15="","",SUM($BR$4,Tables!AW4:AW15,Tables!AX4:AX15))</f>
        <v/>
      </c>
      <c r="CI21" s="116"/>
      <c r="CJ21" s="116"/>
      <c r="CK21" s="4"/>
      <c r="CL21" s="117" t="str">
        <f>IF(Tables!BC15="","",Tables!BC15&amp;"/")</f>
        <v/>
      </c>
      <c r="CM21" s="118"/>
      <c r="CN21" s="115" t="str">
        <f>IF(Tables!BC15="","",SUM($CC$4,Tables!BA4:BA15,Tables!BB4:BB15))</f>
        <v/>
      </c>
      <c r="CO21" s="116"/>
      <c r="CP21" s="116"/>
      <c r="CQ21" s="4"/>
      <c r="CR21" s="117" t="str">
        <f>IF(Tables!BG15="","",Tables!BG15&amp;"/")</f>
        <v/>
      </c>
      <c r="CS21" s="118"/>
      <c r="CT21" s="115" t="str">
        <f>IF(Tables!BG15="","",SUM(CN15,Tables!BE4:BE15,Tables!BF4:BF15))</f>
        <v/>
      </c>
      <c r="CU21" s="116"/>
      <c r="CV21" s="116"/>
      <c r="DF21" s="10"/>
      <c r="DG21" s="6"/>
      <c r="DH21" s="23"/>
      <c r="DI21" s="8"/>
      <c r="DJ21" s="6"/>
      <c r="DK21" s="23"/>
      <c r="DL21" s="8"/>
      <c r="DM21" s="23"/>
      <c r="DN21" s="23"/>
      <c r="DO21" s="8"/>
      <c r="DP21" s="23"/>
      <c r="DQ21" s="23"/>
      <c r="DR21" s="8"/>
      <c r="DS21" s="23"/>
      <c r="DT21" s="23"/>
      <c r="DU21" s="8"/>
      <c r="DV21" s="23"/>
      <c r="DW21" s="23"/>
      <c r="DX21" s="8"/>
      <c r="DY21" s="23"/>
      <c r="DZ21" s="23"/>
      <c r="EA21" s="8"/>
      <c r="EB21" s="23"/>
      <c r="EC21" s="23"/>
      <c r="ED21" s="8"/>
      <c r="EE21" s="6"/>
      <c r="EF21" s="23"/>
      <c r="EG21" s="6"/>
      <c r="EH21" s="23"/>
      <c r="EI21" s="23"/>
      <c r="EJ21" s="23"/>
      <c r="EK21" s="23"/>
      <c r="EL21" s="23"/>
      <c r="EM21" s="23"/>
      <c r="EN21" s="23"/>
      <c r="EO21" s="23"/>
      <c r="EP21" s="23"/>
      <c r="EQ21" s="23"/>
      <c r="ER21" s="23"/>
      <c r="ES21" s="23"/>
      <c r="ET21" s="23"/>
    </row>
    <row r="22" spans="1:150" x14ac:dyDescent="0.25">
      <c r="A22" s="170"/>
      <c r="B22" s="171"/>
      <c r="C22" s="184"/>
      <c r="D22" s="169"/>
      <c r="E22" s="139"/>
      <c r="F22" s="139"/>
      <c r="G22" s="139"/>
      <c r="H22" s="139"/>
      <c r="I22" s="139"/>
      <c r="J22" s="139"/>
      <c r="K22" s="139"/>
      <c r="L22" s="139"/>
      <c r="M22" s="139"/>
      <c r="N22" s="139"/>
      <c r="O22" s="139"/>
      <c r="P22" s="139"/>
      <c r="Q22" s="139"/>
      <c r="R22" s="139"/>
      <c r="S22" s="140"/>
      <c r="T22" s="30"/>
      <c r="U22" s="163"/>
      <c r="V22" s="164"/>
      <c r="W22" s="163"/>
      <c r="X22" s="164"/>
      <c r="Y22" s="163"/>
      <c r="Z22" s="165"/>
      <c r="AA22" s="165"/>
      <c r="AB22" s="166"/>
      <c r="AC22" s="14"/>
      <c r="AD22" s="104">
        <f>IF(Tables!K14=0,0,Tables!K14-Tables!K13)</f>
        <v>0</v>
      </c>
      <c r="AE22" s="105"/>
      <c r="AG22" s="101"/>
      <c r="AH22" s="102"/>
      <c r="AI22" s="102"/>
      <c r="AJ22" s="103"/>
      <c r="AK22" s="29"/>
      <c r="AL22" s="104" t="str">
        <f>IF(AG22="","",IF(AG22=0,"",LOOKUP(AG22,Tables!$A$3:$A$32,Tables!$B$3:$B$32)))</f>
        <v/>
      </c>
      <c r="AM22" s="105"/>
      <c r="AO22" s="106" t="str">
        <f>IF(AG22="","",IF(AG22=0,"",Tables!BI16))</f>
        <v/>
      </c>
      <c r="AP22" s="105"/>
      <c r="AR22" s="107"/>
      <c r="AS22" s="108"/>
      <c r="AT22" s="108"/>
      <c r="AU22" s="109"/>
      <c r="AW22" s="111">
        <f>IF(AG22="",AW21,IF(AG22=0,AR22+AW21,IF(AR22="",(0+AW21-LOOKUP(AL22,Tables!$D$3:$D$25,Tables!$G$3:$G$25)), AR22+AW21-LOOKUP(AL22,Tables!$D$3:$D$25,Tables!$G$3:$G$25))))</f>
        <v>-226</v>
      </c>
      <c r="AX22" s="112"/>
      <c r="AY22" s="112"/>
      <c r="AZ22" s="113"/>
      <c r="BB22" s="117" t="str">
        <f>IF(Tables!AE16="","",Tables!AE16&amp;"/")</f>
        <v>4/</v>
      </c>
      <c r="BC22" s="118"/>
      <c r="BD22" s="115">
        <f>IF(Tables!AE16="","",SUM($O$4,Tables!AC4:AC16,Tables!AD4:AD16))</f>
        <v>6017.5</v>
      </c>
      <c r="BE22" s="115"/>
      <c r="BF22" s="115"/>
      <c r="BG22" s="4"/>
      <c r="BH22" s="117" t="str">
        <f ca="1">IF(Tables!AI16="","",Tables!AI16&amp;"/")</f>
        <v>3/</v>
      </c>
      <c r="BI22" s="118"/>
      <c r="BJ22" s="115">
        <f ca="1">IF(Tables!AI16="","",SUM($Z$4,Tables!AG4:AG16,Tables!AH4:AH16))</f>
        <v>3791.5</v>
      </c>
      <c r="BK22" s="116"/>
      <c r="BL22" s="116"/>
      <c r="BM22" s="4"/>
      <c r="BN22" s="117" t="str">
        <f ca="1">IF(Tables!AM16="","",Tables!AM16&amp;"/")</f>
        <v>4/</v>
      </c>
      <c r="BO22" s="118"/>
      <c r="BP22" s="115">
        <f ca="1">IF(Tables!AM16="","",SUM($AK$4,Tables!AK4:AK16,Tables!AL4:AL16))</f>
        <v>6281.5</v>
      </c>
      <c r="BQ22" s="115"/>
      <c r="BR22" s="115"/>
      <c r="BS22" s="4"/>
      <c r="BT22" s="117" t="str">
        <f ca="1">IF(Tables!AQ16="","",Tables!AQ16&amp;"/")</f>
        <v>5/</v>
      </c>
      <c r="BU22" s="118"/>
      <c r="BV22" s="115">
        <f ca="1">IF(Tables!AQ16="","",SUM($AV$4,Tables!AO4:AO16,Tables!AP4:AP16))</f>
        <v>10087.5</v>
      </c>
      <c r="BW22" s="116"/>
      <c r="BX22" s="116"/>
      <c r="BY22" s="4"/>
      <c r="BZ22" s="117" t="str">
        <f>IF(Tables!AU16="","",Tables!AU16&amp;"/")</f>
        <v/>
      </c>
      <c r="CA22" s="118"/>
      <c r="CB22" s="115" t="str">
        <f>IF(Tables!AU16="","",SUM($BG$4,Tables!AS4:AS16,Tables!AT4:AT16))</f>
        <v/>
      </c>
      <c r="CC22" s="116"/>
      <c r="CD22" s="116"/>
      <c r="CE22" s="4"/>
      <c r="CF22" s="117" t="str">
        <f>IF(Tables!AY16="","",Tables!AY16&amp;"/")</f>
        <v/>
      </c>
      <c r="CG22" s="118"/>
      <c r="CH22" s="115" t="str">
        <f>IF(Tables!AY16="","",SUM($BR$4,Tables!AW4:AW16,Tables!AX4:AX16))</f>
        <v/>
      </c>
      <c r="CI22" s="116"/>
      <c r="CJ22" s="116"/>
      <c r="CK22" s="4"/>
      <c r="CL22" s="117" t="str">
        <f>IF(Tables!BC16="","",Tables!BC16&amp;"/")</f>
        <v/>
      </c>
      <c r="CM22" s="118"/>
      <c r="CN22" s="115" t="str">
        <f>IF(Tables!BC16="","",SUM($CC$4,Tables!BA4:BA16,Tables!BB4:BB16))</f>
        <v/>
      </c>
      <c r="CO22" s="116"/>
      <c r="CP22" s="116"/>
      <c r="CQ22" s="4"/>
      <c r="CR22" s="117" t="str">
        <f>IF(Tables!BG16="","",Tables!BG16&amp;"/")</f>
        <v/>
      </c>
      <c r="CS22" s="118"/>
      <c r="CT22" s="115" t="str">
        <f>IF(Tables!BG16="","",SUM(CN16,Tables!BE4:BE16,Tables!BF4:BF16))</f>
        <v/>
      </c>
      <c r="CU22" s="116"/>
      <c r="CV22" s="116"/>
      <c r="DF22" s="10"/>
      <c r="DG22" s="6"/>
      <c r="DH22" s="23"/>
      <c r="DI22" s="8"/>
      <c r="DJ22" s="6"/>
      <c r="DK22" s="23"/>
      <c r="DL22" s="8"/>
      <c r="DM22" s="23"/>
      <c r="DN22" s="23"/>
      <c r="DO22" s="8"/>
      <c r="DP22" s="23"/>
      <c r="DQ22" s="23"/>
      <c r="DR22" s="8"/>
      <c r="DS22" s="23"/>
      <c r="DT22" s="23"/>
      <c r="DU22" s="8"/>
      <c r="DV22" s="23"/>
      <c r="DW22" s="23"/>
      <c r="DX22" s="8"/>
      <c r="DY22" s="23"/>
      <c r="DZ22" s="23"/>
      <c r="EA22" s="8"/>
      <c r="EB22" s="23"/>
      <c r="EC22" s="23"/>
      <c r="ED22" s="8"/>
      <c r="EE22" s="6"/>
      <c r="EF22" s="23"/>
      <c r="EG22" s="6"/>
      <c r="EH22" s="23"/>
      <c r="EI22" s="23"/>
      <c r="EJ22" s="23"/>
      <c r="EK22" s="23"/>
      <c r="EL22" s="23"/>
      <c r="EM22" s="23"/>
      <c r="EN22" s="23"/>
      <c r="EO22" s="23"/>
      <c r="EP22" s="23"/>
      <c r="EQ22" s="23"/>
      <c r="ER22" s="23"/>
      <c r="ES22" s="23"/>
      <c r="ET22" s="23"/>
    </row>
    <row r="23" spans="1:150" x14ac:dyDescent="0.25">
      <c r="A23" s="170"/>
      <c r="B23" s="171"/>
      <c r="C23" s="184"/>
      <c r="D23" s="169"/>
      <c r="E23" s="139"/>
      <c r="F23" s="139"/>
      <c r="G23" s="139"/>
      <c r="H23" s="139"/>
      <c r="I23" s="139"/>
      <c r="J23" s="139"/>
      <c r="K23" s="139"/>
      <c r="L23" s="139"/>
      <c r="M23" s="139"/>
      <c r="N23" s="139"/>
      <c r="O23" s="139"/>
      <c r="P23" s="139"/>
      <c r="Q23" s="139"/>
      <c r="R23" s="139"/>
      <c r="S23" s="140"/>
      <c r="T23" s="30"/>
      <c r="U23" s="163"/>
      <c r="V23" s="164"/>
      <c r="W23" s="163"/>
      <c r="X23" s="164"/>
      <c r="Y23" s="163"/>
      <c r="Z23" s="165"/>
      <c r="AA23" s="165"/>
      <c r="AB23" s="166"/>
      <c r="AC23" s="14"/>
      <c r="AD23" s="104">
        <f>IF(Tables!K15=0,0,Tables!K15-Tables!K14)</f>
        <v>0</v>
      </c>
      <c r="AE23" s="105"/>
      <c r="AG23" s="101"/>
      <c r="AH23" s="102"/>
      <c r="AI23" s="102"/>
      <c r="AJ23" s="103"/>
      <c r="AK23" s="29"/>
      <c r="AL23" s="104" t="str">
        <f>IF(AG23="","",IF(AG23=0,"",LOOKUP(AG23,Tables!$A$3:$A$32,Tables!$B$3:$B$32)))</f>
        <v/>
      </c>
      <c r="AM23" s="105"/>
      <c r="AO23" s="106" t="str">
        <f>IF(AG23="","",IF(AG23=0,"",Tables!BI17))</f>
        <v/>
      </c>
      <c r="AP23" s="105"/>
      <c r="AR23" s="107"/>
      <c r="AS23" s="108"/>
      <c r="AT23" s="108"/>
      <c r="AU23" s="109"/>
      <c r="AW23" s="111">
        <f>IF(AG23="",AW22,IF(AG23=0,AR23+AW22,IF(AR23="",(0+AW22-LOOKUP(AL23,Tables!$D$3:$D$25,Tables!$G$3:$G$25)), AR23+AW22-LOOKUP(AL23,Tables!$D$3:$D$25,Tables!$G$3:$G$25))))</f>
        <v>-226</v>
      </c>
      <c r="AX23" s="112"/>
      <c r="AY23" s="112"/>
      <c r="AZ23" s="113"/>
      <c r="BB23" s="117" t="str">
        <f>IF(Tables!AE17="","",Tables!AE17&amp;"/")</f>
        <v>4/</v>
      </c>
      <c r="BC23" s="118"/>
      <c r="BD23" s="115">
        <f>IF(Tables!AE17="","",SUM($O$4,Tables!AC4:AC17,Tables!AD4:AD17))</f>
        <v>6017.5</v>
      </c>
      <c r="BE23" s="115"/>
      <c r="BF23" s="115"/>
      <c r="BG23" s="4"/>
      <c r="BH23" s="117" t="str">
        <f ca="1">IF(Tables!AI17="","",Tables!AI17&amp;"/")</f>
        <v>3/</v>
      </c>
      <c r="BI23" s="118"/>
      <c r="BJ23" s="115">
        <f ca="1">IF(Tables!AI17="","",SUM($Z$4,Tables!AG4:AG17,Tables!AH4:AH17))</f>
        <v>3791.5</v>
      </c>
      <c r="BK23" s="116"/>
      <c r="BL23" s="116"/>
      <c r="BM23" s="4"/>
      <c r="BN23" s="117" t="str">
        <f ca="1">IF(Tables!AM17="","",Tables!AM17&amp;"/")</f>
        <v>4/</v>
      </c>
      <c r="BO23" s="118"/>
      <c r="BP23" s="115">
        <f ca="1">IF(Tables!AM17="","",SUM($AK$4,Tables!AK4:AK17,Tables!AL4:AL17))</f>
        <v>6281.5</v>
      </c>
      <c r="BQ23" s="115"/>
      <c r="BR23" s="115"/>
      <c r="BS23" s="4"/>
      <c r="BT23" s="117" t="str">
        <f ca="1">IF(Tables!AQ17="","",Tables!AQ17&amp;"/")</f>
        <v>5/</v>
      </c>
      <c r="BU23" s="118"/>
      <c r="BV23" s="115">
        <f ca="1">IF(Tables!AQ17="","",SUM($AV$4,Tables!AO4:AO17,Tables!AP4:AP17))</f>
        <v>10087.5</v>
      </c>
      <c r="BW23" s="116"/>
      <c r="BX23" s="116"/>
      <c r="BY23" s="4"/>
      <c r="BZ23" s="117" t="str">
        <f>IF(Tables!AU17="","",Tables!AU17&amp;"/")</f>
        <v/>
      </c>
      <c r="CA23" s="118"/>
      <c r="CB23" s="115" t="str">
        <f>IF(Tables!AU17="","",SUM($BG$4,Tables!AS4:AS17,Tables!AT4:AT17))</f>
        <v/>
      </c>
      <c r="CC23" s="116"/>
      <c r="CD23" s="116"/>
      <c r="CE23" s="4"/>
      <c r="CF23" s="117" t="str">
        <f>IF(Tables!AY17="","",Tables!AY17&amp;"/")</f>
        <v/>
      </c>
      <c r="CG23" s="118"/>
      <c r="CH23" s="115" t="str">
        <f>IF(Tables!AY17="","",SUM($BR$4,Tables!AW4:AW17,Tables!AX4:AX17))</f>
        <v/>
      </c>
      <c r="CI23" s="116"/>
      <c r="CJ23" s="116"/>
      <c r="CK23" s="4"/>
      <c r="CL23" s="117" t="str">
        <f>IF(Tables!BC17="","",Tables!BC17&amp;"/")</f>
        <v/>
      </c>
      <c r="CM23" s="118"/>
      <c r="CN23" s="115" t="str">
        <f>IF(Tables!BC17="","",SUM($CC$4,Tables!BA4:BA17,Tables!BB4:BB17))</f>
        <v/>
      </c>
      <c r="CO23" s="116"/>
      <c r="CP23" s="116"/>
      <c r="CQ23" s="4"/>
      <c r="CR23" s="117" t="str">
        <f>IF(Tables!BG17="","",Tables!BG17&amp;"/")</f>
        <v/>
      </c>
      <c r="CS23" s="118"/>
      <c r="CT23" s="115" t="str">
        <f>IF(Tables!BG17="","",SUM(CN17,Tables!BE4:BE17,Tables!BF4:BF17))</f>
        <v/>
      </c>
      <c r="CU23" s="116"/>
      <c r="CV23" s="116"/>
      <c r="DF23" s="10"/>
      <c r="DG23" s="6"/>
      <c r="DH23" s="23"/>
      <c r="DI23" s="8"/>
      <c r="DJ23" s="6"/>
      <c r="DK23" s="23"/>
      <c r="DL23" s="8"/>
      <c r="DM23" s="23"/>
      <c r="DN23" s="23"/>
      <c r="DO23" s="8"/>
      <c r="DP23" s="23"/>
      <c r="DQ23" s="23"/>
      <c r="DR23" s="8"/>
      <c r="DS23" s="23"/>
      <c r="DT23" s="23"/>
      <c r="DU23" s="8"/>
      <c r="DV23" s="23"/>
      <c r="DW23" s="23"/>
      <c r="DX23" s="8"/>
      <c r="DY23" s="23"/>
      <c r="DZ23" s="23"/>
      <c r="EA23" s="8"/>
      <c r="EB23" s="23"/>
      <c r="EC23" s="23"/>
      <c r="ED23" s="8"/>
      <c r="EE23" s="6"/>
      <c r="EF23" s="23"/>
      <c r="EG23" s="6"/>
      <c r="EH23" s="23"/>
      <c r="EI23" s="23"/>
      <c r="EJ23" s="23"/>
      <c r="EK23" s="23"/>
      <c r="EL23" s="23"/>
      <c r="EM23" s="23"/>
      <c r="EN23" s="23"/>
      <c r="EO23" s="23"/>
      <c r="EP23" s="23"/>
      <c r="EQ23" s="23"/>
      <c r="ER23" s="23"/>
      <c r="ES23" s="23"/>
      <c r="ET23" s="23"/>
    </row>
    <row r="24" spans="1:150" x14ac:dyDescent="0.25">
      <c r="A24" s="170"/>
      <c r="B24" s="171"/>
      <c r="C24" s="184"/>
      <c r="D24" s="169"/>
      <c r="E24" s="139"/>
      <c r="F24" s="139"/>
      <c r="G24" s="139"/>
      <c r="H24" s="139"/>
      <c r="I24" s="139"/>
      <c r="J24" s="139"/>
      <c r="K24" s="139"/>
      <c r="L24" s="139"/>
      <c r="M24" s="139"/>
      <c r="N24" s="139"/>
      <c r="O24" s="139"/>
      <c r="P24" s="139"/>
      <c r="Q24" s="139"/>
      <c r="R24" s="139"/>
      <c r="S24" s="140"/>
      <c r="T24" s="30"/>
      <c r="U24" s="163"/>
      <c r="V24" s="164"/>
      <c r="W24" s="163"/>
      <c r="X24" s="164"/>
      <c r="Y24" s="163"/>
      <c r="Z24" s="165"/>
      <c r="AA24" s="165"/>
      <c r="AB24" s="166"/>
      <c r="AC24" s="14"/>
      <c r="AD24" s="104">
        <f>IF(Tables!K16=0,0,Tables!K16-Tables!K15)</f>
        <v>0</v>
      </c>
      <c r="AE24" s="105"/>
      <c r="AG24" s="101"/>
      <c r="AH24" s="102"/>
      <c r="AI24" s="102"/>
      <c r="AJ24" s="103"/>
      <c r="AK24" s="29"/>
      <c r="AL24" s="104" t="str">
        <f>IF(AG24="","",IF(AG24=0,"",LOOKUP(AG24,Tables!$A$3:$A$32,Tables!$B$3:$B$32)))</f>
        <v/>
      </c>
      <c r="AM24" s="105"/>
      <c r="AO24" s="106" t="str">
        <f>IF(AG24="","",IF(AG24=0,"",Tables!BI18))</f>
        <v/>
      </c>
      <c r="AP24" s="105"/>
      <c r="AR24" s="107"/>
      <c r="AS24" s="108"/>
      <c r="AT24" s="108"/>
      <c r="AU24" s="109"/>
      <c r="AW24" s="111">
        <f>IF(AG24="",AW23,IF(AG24=0,AR24+AW23,IF(AR24="",(0+AW23-LOOKUP(AL24,Tables!$D$3:$D$25,Tables!$G$3:$G$25)), AR24+AW23-LOOKUP(AL24,Tables!$D$3:$D$25,Tables!$G$3:$G$25))))</f>
        <v>-226</v>
      </c>
      <c r="AX24" s="112"/>
      <c r="AY24" s="112"/>
      <c r="AZ24" s="113"/>
      <c r="BB24" s="117" t="str">
        <f>IF(Tables!AE18="","",Tables!AE18&amp;"/")</f>
        <v>4/</v>
      </c>
      <c r="BC24" s="118"/>
      <c r="BD24" s="115">
        <f>IF(Tables!AE18="","",SUM($O$4,Tables!AC4:AC18,Tables!AD4:AD18))</f>
        <v>6017.5</v>
      </c>
      <c r="BE24" s="115"/>
      <c r="BF24" s="115"/>
      <c r="BG24" s="4"/>
      <c r="BH24" s="117" t="str">
        <f ca="1">IF(Tables!AI18="","",Tables!AI18&amp;"/")</f>
        <v>3/</v>
      </c>
      <c r="BI24" s="118"/>
      <c r="BJ24" s="115">
        <f ca="1">IF(Tables!AI18="","",SUM($Z$4,Tables!AG4:AG18,Tables!AH4:AH18))</f>
        <v>3791.5</v>
      </c>
      <c r="BK24" s="116"/>
      <c r="BL24" s="116"/>
      <c r="BM24" s="4"/>
      <c r="BN24" s="117" t="str">
        <f ca="1">IF(Tables!AM18="","",Tables!AM18&amp;"/")</f>
        <v>4/</v>
      </c>
      <c r="BO24" s="118"/>
      <c r="BP24" s="115">
        <f ca="1">IF(Tables!AM18="","",SUM($AK$4,Tables!AK4:AK18,Tables!AL4:AL18))</f>
        <v>6281.5</v>
      </c>
      <c r="BQ24" s="115"/>
      <c r="BR24" s="115"/>
      <c r="BS24" s="4"/>
      <c r="BT24" s="117" t="str">
        <f ca="1">IF(Tables!AQ18="","",Tables!AQ18&amp;"/")</f>
        <v>5/</v>
      </c>
      <c r="BU24" s="118"/>
      <c r="BV24" s="115">
        <f ca="1">IF(Tables!AQ18="","",SUM($AV$4,Tables!AO4:AO18,Tables!AP4:AP18))</f>
        <v>10087.5</v>
      </c>
      <c r="BW24" s="116"/>
      <c r="BX24" s="116"/>
      <c r="BY24" s="4"/>
      <c r="BZ24" s="117" t="str">
        <f>IF(Tables!AU18="","",Tables!AU18&amp;"/")</f>
        <v/>
      </c>
      <c r="CA24" s="118"/>
      <c r="CB24" s="115" t="str">
        <f>IF(Tables!AU18="","",SUM($BG$4,Tables!AS4:AS18,Tables!AT4:AT18))</f>
        <v/>
      </c>
      <c r="CC24" s="116"/>
      <c r="CD24" s="116"/>
      <c r="CE24" s="4"/>
      <c r="CF24" s="117" t="str">
        <f>IF(Tables!AY18="","",Tables!AY18&amp;"/")</f>
        <v/>
      </c>
      <c r="CG24" s="118"/>
      <c r="CH24" s="115" t="str">
        <f>IF(Tables!AY18="","",SUM($BR$4,Tables!AW4:AW18,Tables!AX4:AX18))</f>
        <v/>
      </c>
      <c r="CI24" s="116"/>
      <c r="CJ24" s="116"/>
      <c r="CK24" s="4"/>
      <c r="CL24" s="117" t="str">
        <f>IF(Tables!BC18="","",Tables!BC18&amp;"/")</f>
        <v/>
      </c>
      <c r="CM24" s="118"/>
      <c r="CN24" s="115" t="str">
        <f>IF(Tables!BC18="","",SUM($CC$4,Tables!BA4:BA18,Tables!BB4:BB18))</f>
        <v/>
      </c>
      <c r="CO24" s="116"/>
      <c r="CP24" s="116"/>
      <c r="CQ24" s="4"/>
      <c r="CR24" s="117" t="str">
        <f>IF(Tables!BG18="","",Tables!BG18&amp;"/")</f>
        <v/>
      </c>
      <c r="CS24" s="118"/>
      <c r="CT24" s="115" t="str">
        <f>IF(Tables!BG18="","",SUM(CN18,Tables!BE4:BE18,Tables!BF4:BF18))</f>
        <v/>
      </c>
      <c r="CU24" s="116"/>
      <c r="CV24" s="116"/>
      <c r="DF24" s="10"/>
      <c r="DG24" s="6"/>
      <c r="DH24" s="23"/>
      <c r="DI24" s="8"/>
      <c r="DJ24" s="6"/>
      <c r="DK24" s="23"/>
      <c r="DL24" s="8"/>
      <c r="DM24" s="23"/>
      <c r="DN24" s="23"/>
      <c r="DO24" s="8"/>
      <c r="DP24" s="23"/>
      <c r="DQ24" s="23"/>
      <c r="DR24" s="8"/>
      <c r="DS24" s="23"/>
      <c r="DT24" s="23"/>
      <c r="DU24" s="8"/>
      <c r="DV24" s="23"/>
      <c r="DW24" s="23"/>
      <c r="DX24" s="8"/>
      <c r="DY24" s="23"/>
      <c r="DZ24" s="23"/>
      <c r="EA24" s="8"/>
      <c r="EB24" s="23"/>
      <c r="EC24" s="23"/>
      <c r="ED24" s="8"/>
      <c r="EE24" s="6"/>
      <c r="EF24" s="23"/>
      <c r="EG24" s="6"/>
      <c r="EH24" s="23"/>
      <c r="EI24" s="23"/>
      <c r="EJ24" s="23"/>
      <c r="EK24" s="23"/>
      <c r="EL24" s="23"/>
      <c r="EM24" s="23"/>
      <c r="EN24" s="23"/>
      <c r="EO24" s="23"/>
      <c r="EP24" s="23"/>
      <c r="EQ24" s="23"/>
      <c r="ER24" s="23"/>
      <c r="ES24" s="23"/>
      <c r="ET24" s="23"/>
    </row>
    <row r="25" spans="1:150" x14ac:dyDescent="0.25">
      <c r="A25" s="170"/>
      <c r="B25" s="171"/>
      <c r="C25" s="184"/>
      <c r="D25" s="169"/>
      <c r="E25" s="139"/>
      <c r="F25" s="139"/>
      <c r="G25" s="139"/>
      <c r="H25" s="139"/>
      <c r="I25" s="139"/>
      <c r="J25" s="139"/>
      <c r="K25" s="139"/>
      <c r="L25" s="139"/>
      <c r="M25" s="139"/>
      <c r="N25" s="139"/>
      <c r="O25" s="139"/>
      <c r="P25" s="139"/>
      <c r="Q25" s="139"/>
      <c r="R25" s="139"/>
      <c r="S25" s="140"/>
      <c r="T25" s="30"/>
      <c r="U25" s="163"/>
      <c r="V25" s="164"/>
      <c r="W25" s="163"/>
      <c r="X25" s="164"/>
      <c r="Y25" s="163"/>
      <c r="Z25" s="165"/>
      <c r="AA25" s="165"/>
      <c r="AB25" s="166"/>
      <c r="AC25" s="14"/>
      <c r="AD25" s="104">
        <f>IF(Tables!K17=0,0,Tables!K17-Tables!K16)</f>
        <v>0</v>
      </c>
      <c r="AE25" s="105"/>
      <c r="AG25" s="101"/>
      <c r="AH25" s="102"/>
      <c r="AI25" s="102"/>
      <c r="AJ25" s="103"/>
      <c r="AK25" s="29"/>
      <c r="AL25" s="104" t="str">
        <f>IF(AG25="","",IF(AG25=0,"",LOOKUP(AG25,Tables!$A$3:$A$32,Tables!$B$3:$B$32)))</f>
        <v/>
      </c>
      <c r="AM25" s="105"/>
      <c r="AO25" s="106" t="str">
        <f>IF(AG25="","",IF(AG25=0,"",Tables!BI19))</f>
        <v/>
      </c>
      <c r="AP25" s="105"/>
      <c r="AR25" s="107"/>
      <c r="AS25" s="108"/>
      <c r="AT25" s="108"/>
      <c r="AU25" s="109"/>
      <c r="AW25" s="111">
        <f>IF(AG25="",AW24,IF(AG25=0,AR25+AW24,IF(AR25="",(0+AW24-LOOKUP(AL25,Tables!$D$3:$D$25,Tables!$G$3:$G$25)), AR25+AW24-LOOKUP(AL25,Tables!$D$3:$D$25,Tables!$G$3:$G$25))))</f>
        <v>-226</v>
      </c>
      <c r="AX25" s="112"/>
      <c r="AY25" s="112"/>
      <c r="AZ25" s="113"/>
      <c r="BB25" s="117" t="str">
        <f>IF(Tables!AE19="","",Tables!AE19&amp;"/")</f>
        <v>4/</v>
      </c>
      <c r="BC25" s="118"/>
      <c r="BD25" s="115">
        <f>IF(Tables!AE19="","",SUM($O$4,Tables!AC4:AC19,Tables!AD4:AD19))</f>
        <v>6017.5</v>
      </c>
      <c r="BE25" s="115"/>
      <c r="BF25" s="115"/>
      <c r="BG25" s="4"/>
      <c r="BH25" s="117" t="str">
        <f ca="1">IF(Tables!AI19="","",Tables!AI19&amp;"/")</f>
        <v>3/</v>
      </c>
      <c r="BI25" s="118"/>
      <c r="BJ25" s="115">
        <f ca="1">IF(Tables!AI19="","",SUM($Z$4,Tables!AG4:AG19,Tables!AH4:AH19))</f>
        <v>3791.5</v>
      </c>
      <c r="BK25" s="116"/>
      <c r="BL25" s="116"/>
      <c r="BM25" s="4"/>
      <c r="BN25" s="117" t="str">
        <f ca="1">IF(Tables!AM19="","",Tables!AM19&amp;"/")</f>
        <v>4/</v>
      </c>
      <c r="BO25" s="118"/>
      <c r="BP25" s="115">
        <f ca="1">IF(Tables!AM19="","",SUM($AK$4,Tables!AK4:AK19,Tables!AL4:AL19))</f>
        <v>6281.5</v>
      </c>
      <c r="BQ25" s="115"/>
      <c r="BR25" s="115"/>
      <c r="BS25" s="4"/>
      <c r="BT25" s="117" t="str">
        <f ca="1">IF(Tables!AQ19="","",Tables!AQ19&amp;"/")</f>
        <v>5/</v>
      </c>
      <c r="BU25" s="118"/>
      <c r="BV25" s="115">
        <f ca="1">IF(Tables!AQ19="","",SUM($AV$4,Tables!AO4:AO19,Tables!AP4:AP19))</f>
        <v>10087.5</v>
      </c>
      <c r="BW25" s="116"/>
      <c r="BX25" s="116"/>
      <c r="BY25" s="4"/>
      <c r="BZ25" s="117" t="str">
        <f>IF(Tables!AU19="","",Tables!AU19&amp;"/")</f>
        <v/>
      </c>
      <c r="CA25" s="118"/>
      <c r="CB25" s="115" t="str">
        <f>IF(Tables!AU19="","",SUM($BG$4,Tables!AS4:AS19,Tables!AT4:AT19))</f>
        <v/>
      </c>
      <c r="CC25" s="116"/>
      <c r="CD25" s="116"/>
      <c r="CE25" s="4"/>
      <c r="CF25" s="117" t="str">
        <f>IF(Tables!AY19="","",Tables!AY19&amp;"/")</f>
        <v/>
      </c>
      <c r="CG25" s="118"/>
      <c r="CH25" s="115" t="str">
        <f>IF(Tables!AY19="","",SUM($BR$4,Tables!AW4:AW19,Tables!AX4:AX19))</f>
        <v/>
      </c>
      <c r="CI25" s="116"/>
      <c r="CJ25" s="116"/>
      <c r="CK25" s="4"/>
      <c r="CL25" s="117" t="str">
        <f>IF(Tables!BC19="","",Tables!BC19&amp;"/")</f>
        <v/>
      </c>
      <c r="CM25" s="118"/>
      <c r="CN25" s="115" t="str">
        <f>IF(Tables!BC19="","",SUM($CC$4,Tables!BA4:BA19,Tables!BB4:BB19))</f>
        <v/>
      </c>
      <c r="CO25" s="116"/>
      <c r="CP25" s="116"/>
      <c r="CQ25" s="4"/>
      <c r="CR25" s="117" t="str">
        <f>IF(Tables!BG19="","",Tables!BG19&amp;"/")</f>
        <v/>
      </c>
      <c r="CS25" s="118"/>
      <c r="CT25" s="115" t="str">
        <f>IF(Tables!BG19="","",SUM(CN19,Tables!BE4:BE19,Tables!BF4:BF19))</f>
        <v/>
      </c>
      <c r="CU25" s="116"/>
      <c r="CV25" s="116"/>
      <c r="DF25" s="10"/>
      <c r="DG25" s="6"/>
      <c r="DH25" s="23"/>
      <c r="DI25" s="8"/>
      <c r="DJ25" s="6"/>
      <c r="DK25" s="23"/>
      <c r="DL25" s="8"/>
      <c r="DM25" s="23"/>
      <c r="DN25" s="23"/>
      <c r="DO25" s="8"/>
      <c r="DP25" s="23"/>
      <c r="DQ25" s="23"/>
      <c r="DR25" s="8"/>
      <c r="DS25" s="23"/>
      <c r="DT25" s="23"/>
      <c r="DU25" s="8"/>
      <c r="DV25" s="23"/>
      <c r="DW25" s="23"/>
      <c r="DX25" s="8"/>
      <c r="DY25" s="23"/>
      <c r="DZ25" s="23"/>
      <c r="EA25" s="8"/>
      <c r="EB25" s="23"/>
      <c r="EC25" s="23"/>
      <c r="ED25" s="8"/>
      <c r="EE25" s="6"/>
      <c r="EF25" s="23"/>
      <c r="EG25" s="6"/>
      <c r="EH25" s="23"/>
      <c r="EI25" s="23"/>
      <c r="EJ25" s="23"/>
      <c r="EK25" s="23"/>
      <c r="EL25" s="23"/>
      <c r="EM25" s="23"/>
      <c r="EN25" s="23"/>
      <c r="EO25" s="23"/>
      <c r="EP25" s="23"/>
      <c r="EQ25" s="23"/>
      <c r="ER25" s="23"/>
      <c r="ES25" s="23"/>
      <c r="ET25" s="23"/>
    </row>
    <row r="26" spans="1:150" x14ac:dyDescent="0.25">
      <c r="A26" s="170"/>
      <c r="B26" s="171"/>
      <c r="C26" s="184"/>
      <c r="D26" s="169"/>
      <c r="E26" s="139"/>
      <c r="F26" s="139"/>
      <c r="G26" s="139"/>
      <c r="H26" s="139"/>
      <c r="I26" s="139"/>
      <c r="J26" s="139"/>
      <c r="K26" s="139"/>
      <c r="L26" s="139"/>
      <c r="M26" s="139"/>
      <c r="N26" s="139"/>
      <c r="O26" s="139"/>
      <c r="P26" s="139"/>
      <c r="Q26" s="139"/>
      <c r="R26" s="139"/>
      <c r="S26" s="140"/>
      <c r="T26" s="30"/>
      <c r="U26" s="163"/>
      <c r="V26" s="164"/>
      <c r="W26" s="163"/>
      <c r="X26" s="164"/>
      <c r="Y26" s="163"/>
      <c r="Z26" s="165"/>
      <c r="AA26" s="165"/>
      <c r="AB26" s="166"/>
      <c r="AC26" s="14"/>
      <c r="AD26" s="104">
        <f>IF(Tables!K18=0,0,Tables!K18-Tables!K17)</f>
        <v>0</v>
      </c>
      <c r="AE26" s="105"/>
      <c r="AG26" s="101"/>
      <c r="AH26" s="102"/>
      <c r="AI26" s="102"/>
      <c r="AJ26" s="103"/>
      <c r="AK26" s="29"/>
      <c r="AL26" s="104" t="str">
        <f>IF(AG26="","",IF(AG26=0,"",LOOKUP(AG26,Tables!$A$3:$A$32,Tables!$B$3:$B$32)))</f>
        <v/>
      </c>
      <c r="AM26" s="105"/>
      <c r="AO26" s="106" t="str">
        <f>IF(AG26="","",IF(AG26=0,"",Tables!BI20))</f>
        <v/>
      </c>
      <c r="AP26" s="105"/>
      <c r="AR26" s="107"/>
      <c r="AS26" s="108"/>
      <c r="AT26" s="108"/>
      <c r="AU26" s="109"/>
      <c r="AW26" s="111">
        <f>IF(AG26="",AW25,IF(AG26=0,AR26+AW25,IF(AR26="",(0+AW25-LOOKUP(AL26,Tables!$D$3:$D$25,Tables!$G$3:$G$25)), AR26+AW25-LOOKUP(AL26,Tables!$D$3:$D$25,Tables!$G$3:$G$25))))</f>
        <v>-226</v>
      </c>
      <c r="AX26" s="112"/>
      <c r="AY26" s="112"/>
      <c r="AZ26" s="113"/>
      <c r="BB26" s="117" t="str">
        <f>IF(Tables!AE20="","",Tables!AE20&amp;"/")</f>
        <v>4/</v>
      </c>
      <c r="BC26" s="118"/>
      <c r="BD26" s="115">
        <f>IF(Tables!AE20="","",SUM($O$4,Tables!AC4:AC20,Tables!AD4:AD20))</f>
        <v>6017.5</v>
      </c>
      <c r="BE26" s="115"/>
      <c r="BF26" s="115"/>
      <c r="BG26" s="4"/>
      <c r="BH26" s="117" t="str">
        <f ca="1">IF(Tables!AI20="","",Tables!AI20&amp;"/")</f>
        <v>3/</v>
      </c>
      <c r="BI26" s="118"/>
      <c r="BJ26" s="115">
        <f ca="1">IF(Tables!AI20="","",SUM($Z$4,Tables!AG4:AG20,Tables!AH4:AH20))</f>
        <v>3791.5</v>
      </c>
      <c r="BK26" s="116"/>
      <c r="BL26" s="116"/>
      <c r="BM26" s="4"/>
      <c r="BN26" s="117" t="str">
        <f ca="1">IF(Tables!AM20="","",Tables!AM20&amp;"/")</f>
        <v>4/</v>
      </c>
      <c r="BO26" s="118"/>
      <c r="BP26" s="115">
        <f ca="1">IF(Tables!AM20="","",SUM($AK$4,Tables!AK4:AK20,Tables!AL4:AL20))</f>
        <v>6281.5</v>
      </c>
      <c r="BQ26" s="115"/>
      <c r="BR26" s="115"/>
      <c r="BS26" s="4"/>
      <c r="BT26" s="117" t="str">
        <f ca="1">IF(Tables!AQ20="","",Tables!AQ20&amp;"/")</f>
        <v>5/</v>
      </c>
      <c r="BU26" s="118"/>
      <c r="BV26" s="115">
        <f ca="1">IF(Tables!AQ20="","",SUM($AV$4,Tables!AO4:AO20,Tables!AP4:AP20))</f>
        <v>10087.5</v>
      </c>
      <c r="BW26" s="116"/>
      <c r="BX26" s="116"/>
      <c r="BY26" s="4"/>
      <c r="BZ26" s="117" t="str">
        <f>IF(Tables!AU20="","",Tables!AU20&amp;"/")</f>
        <v/>
      </c>
      <c r="CA26" s="118"/>
      <c r="CB26" s="115" t="str">
        <f>IF(Tables!AU20="","",SUM($BG$4,Tables!AS4:AS20,Tables!AT4:AT20))</f>
        <v/>
      </c>
      <c r="CC26" s="116"/>
      <c r="CD26" s="116"/>
      <c r="CE26" s="4"/>
      <c r="CF26" s="117" t="str">
        <f>IF(Tables!AY20="","",Tables!AY20&amp;"/")</f>
        <v/>
      </c>
      <c r="CG26" s="118"/>
      <c r="CH26" s="115" t="str">
        <f>IF(Tables!AY20="","",SUM($BR$4,Tables!AW4:AW20,Tables!AX4:AX20))</f>
        <v/>
      </c>
      <c r="CI26" s="116"/>
      <c r="CJ26" s="116"/>
      <c r="CK26" s="4"/>
      <c r="CL26" s="117" t="str">
        <f>IF(Tables!BC20="","",Tables!BC20&amp;"/")</f>
        <v/>
      </c>
      <c r="CM26" s="118"/>
      <c r="CN26" s="115" t="str">
        <f>IF(Tables!BC20="","",SUM($CC$4,Tables!BA4:BA20,Tables!BB4:BB20))</f>
        <v/>
      </c>
      <c r="CO26" s="116"/>
      <c r="CP26" s="116"/>
      <c r="CQ26" s="4"/>
      <c r="CR26" s="117" t="str">
        <f>IF(Tables!BG20="","",Tables!BG20&amp;"/")</f>
        <v/>
      </c>
      <c r="CS26" s="118"/>
      <c r="CT26" s="115" t="str">
        <f>IF(Tables!BG20="","",SUM(CN20,Tables!BE4:BE20,Tables!BF4:BF20))</f>
        <v/>
      </c>
      <c r="CU26" s="116"/>
      <c r="CV26" s="116"/>
      <c r="DF26" s="10"/>
      <c r="DG26" s="6"/>
      <c r="DH26" s="23"/>
      <c r="DI26" s="8"/>
      <c r="DJ26" s="6"/>
      <c r="DK26" s="23"/>
      <c r="DL26" s="8"/>
      <c r="DM26" s="23"/>
      <c r="DN26" s="23"/>
      <c r="DO26" s="8"/>
      <c r="DP26" s="23"/>
      <c r="DQ26" s="23"/>
      <c r="DR26" s="8"/>
      <c r="DS26" s="23"/>
      <c r="DT26" s="23"/>
      <c r="DU26" s="8"/>
      <c r="DV26" s="23"/>
      <c r="DW26" s="23"/>
      <c r="DX26" s="8"/>
      <c r="DY26" s="23"/>
      <c r="DZ26" s="23"/>
      <c r="EA26" s="8"/>
      <c r="EB26" s="23"/>
      <c r="EC26" s="23"/>
      <c r="ED26" s="8"/>
      <c r="EE26" s="6"/>
      <c r="EF26" s="23"/>
      <c r="EG26" s="6"/>
      <c r="EH26" s="23"/>
      <c r="EI26" s="23"/>
      <c r="EJ26" s="23"/>
      <c r="EK26" s="23"/>
      <c r="EL26" s="23"/>
      <c r="EM26" s="23"/>
      <c r="EN26" s="23"/>
      <c r="EO26" s="23"/>
      <c r="EP26" s="23"/>
      <c r="EQ26" s="23"/>
      <c r="ER26" s="23"/>
      <c r="ES26" s="23"/>
      <c r="ET26" s="23"/>
    </row>
    <row r="27" spans="1:150" x14ac:dyDescent="0.25">
      <c r="A27" s="170"/>
      <c r="B27" s="171"/>
      <c r="C27" s="184"/>
      <c r="D27" s="169"/>
      <c r="E27" s="139"/>
      <c r="F27" s="139"/>
      <c r="G27" s="139"/>
      <c r="H27" s="139"/>
      <c r="I27" s="139"/>
      <c r="J27" s="139"/>
      <c r="K27" s="139"/>
      <c r="L27" s="139"/>
      <c r="M27" s="139"/>
      <c r="N27" s="139"/>
      <c r="O27" s="139"/>
      <c r="P27" s="139"/>
      <c r="Q27" s="139"/>
      <c r="R27" s="139"/>
      <c r="S27" s="140"/>
      <c r="T27" s="30"/>
      <c r="U27" s="163"/>
      <c r="V27" s="164"/>
      <c r="W27" s="163"/>
      <c r="X27" s="164"/>
      <c r="Y27" s="163"/>
      <c r="Z27" s="165"/>
      <c r="AA27" s="165"/>
      <c r="AB27" s="166"/>
      <c r="AC27" s="14"/>
      <c r="AD27" s="104">
        <f>IF(Tables!K19=0,0,Tables!K19-Tables!K18)</f>
        <v>0</v>
      </c>
      <c r="AE27" s="105"/>
      <c r="AG27" s="101"/>
      <c r="AH27" s="102"/>
      <c r="AI27" s="102"/>
      <c r="AJ27" s="103"/>
      <c r="AK27" s="29"/>
      <c r="AL27" s="104" t="str">
        <f>IF(AG27="","",IF(AG27=0,"",LOOKUP(AG27,Tables!$A$3:$A$32,Tables!$B$3:$B$32)))</f>
        <v/>
      </c>
      <c r="AM27" s="105"/>
      <c r="AO27" s="106" t="str">
        <f>IF(AG27="","",IF(AG27=0,"",Tables!BI21))</f>
        <v/>
      </c>
      <c r="AP27" s="105"/>
      <c r="AR27" s="107"/>
      <c r="AS27" s="108"/>
      <c r="AT27" s="108"/>
      <c r="AU27" s="109"/>
      <c r="AW27" s="111">
        <f>IF(AG27="",AW26,IF(AG27=0,AR27+AW26,IF(AR27="",(0+AW26-LOOKUP(AL27,Tables!$D$3:$D$25,Tables!$G$3:$G$25)), AR27+AW26-LOOKUP(AL27,Tables!$D$3:$D$25,Tables!$G$3:$G$25))))</f>
        <v>-226</v>
      </c>
      <c r="AX27" s="112"/>
      <c r="AY27" s="112"/>
      <c r="AZ27" s="113"/>
      <c r="BB27" s="117" t="str">
        <f>IF(Tables!AE21="","",Tables!AE21&amp;"/")</f>
        <v>4/</v>
      </c>
      <c r="BC27" s="118"/>
      <c r="BD27" s="115">
        <f>IF(Tables!AE21="","",SUM($O$4,Tables!AC4:AC21,Tables!AD4:AD21))</f>
        <v>6017.5</v>
      </c>
      <c r="BE27" s="115"/>
      <c r="BF27" s="115"/>
      <c r="BG27" s="4"/>
      <c r="BH27" s="117" t="str">
        <f ca="1">IF(Tables!AI21="","",Tables!AI21&amp;"/")</f>
        <v>3/</v>
      </c>
      <c r="BI27" s="118"/>
      <c r="BJ27" s="115">
        <f ca="1">IF(Tables!AI21="","",SUM($Z$4,Tables!AG4:AG21,Tables!AH4:AH21))</f>
        <v>3791.5</v>
      </c>
      <c r="BK27" s="116"/>
      <c r="BL27" s="116"/>
      <c r="BM27" s="4"/>
      <c r="BN27" s="117" t="str">
        <f ca="1">IF(Tables!AM21="","",Tables!AM21&amp;"/")</f>
        <v>4/</v>
      </c>
      <c r="BO27" s="118"/>
      <c r="BP27" s="115">
        <f ca="1">IF(Tables!AM21="","",SUM($AK$4,Tables!AK4:AK21,Tables!AL4:AL21))</f>
        <v>6281.5</v>
      </c>
      <c r="BQ27" s="115"/>
      <c r="BR27" s="115"/>
      <c r="BS27" s="4"/>
      <c r="BT27" s="117" t="str">
        <f ca="1">IF(Tables!AQ21="","",Tables!AQ21&amp;"/")</f>
        <v>5/</v>
      </c>
      <c r="BU27" s="118"/>
      <c r="BV27" s="115">
        <f ca="1">IF(Tables!AQ21="","",SUM($AV$4,Tables!AO4:AO21,Tables!AP4:AP21))</f>
        <v>10087.5</v>
      </c>
      <c r="BW27" s="116"/>
      <c r="BX27" s="116"/>
      <c r="BY27" s="4"/>
      <c r="BZ27" s="117" t="str">
        <f>IF(Tables!AU21="","",Tables!AU21&amp;"/")</f>
        <v/>
      </c>
      <c r="CA27" s="118"/>
      <c r="CB27" s="115" t="str">
        <f>IF(Tables!AU21="","",SUM($BG$4,Tables!AS4:AS21,Tables!AT4:AT21))</f>
        <v/>
      </c>
      <c r="CC27" s="116"/>
      <c r="CD27" s="116"/>
      <c r="CE27" s="4"/>
      <c r="CF27" s="117" t="str">
        <f>IF(Tables!AY21="","",Tables!AY21&amp;"/")</f>
        <v/>
      </c>
      <c r="CG27" s="118"/>
      <c r="CH27" s="115" t="str">
        <f>IF(Tables!AY21="","",SUM($BR$4,Tables!AW4:AW21,Tables!AX4:AX21))</f>
        <v/>
      </c>
      <c r="CI27" s="116"/>
      <c r="CJ27" s="116"/>
      <c r="CK27" s="4"/>
      <c r="CL27" s="117" t="str">
        <f>IF(Tables!BC21="","",Tables!BC21&amp;"/")</f>
        <v/>
      </c>
      <c r="CM27" s="118"/>
      <c r="CN27" s="115" t="str">
        <f>IF(Tables!BC21="","",SUM($CC$4,Tables!BA4:BA21,Tables!BB4:BB21))</f>
        <v/>
      </c>
      <c r="CO27" s="116"/>
      <c r="CP27" s="116"/>
      <c r="CQ27" s="4"/>
      <c r="CR27" s="117" t="str">
        <f>IF(Tables!BG21="","",Tables!BG21&amp;"/")</f>
        <v/>
      </c>
      <c r="CS27" s="118"/>
      <c r="CT27" s="115" t="str">
        <f>IF(Tables!BG21="","",SUM(CN21,Tables!BE4:BE21,Tables!BF4:BF21))</f>
        <v/>
      </c>
      <c r="CU27" s="116"/>
      <c r="CV27" s="116"/>
      <c r="DF27" s="10"/>
      <c r="DG27" s="6"/>
      <c r="DH27" s="23"/>
      <c r="DI27" s="8"/>
      <c r="DJ27" s="6"/>
      <c r="DK27" s="23"/>
      <c r="DL27" s="8"/>
      <c r="DM27" s="23"/>
      <c r="DN27" s="23"/>
      <c r="DO27" s="8"/>
      <c r="DP27" s="23"/>
      <c r="DQ27" s="23"/>
      <c r="DR27" s="8"/>
      <c r="DS27" s="23"/>
      <c r="DT27" s="23"/>
      <c r="DU27" s="8"/>
      <c r="DV27" s="23"/>
      <c r="DW27" s="23"/>
      <c r="DX27" s="8"/>
      <c r="DY27" s="23"/>
      <c r="DZ27" s="23"/>
      <c r="EA27" s="8"/>
      <c r="EB27" s="23"/>
      <c r="EC27" s="23"/>
      <c r="ED27" s="8"/>
      <c r="EE27" s="6"/>
      <c r="EF27" s="23"/>
      <c r="EG27" s="6"/>
      <c r="EH27" s="23"/>
      <c r="EI27" s="23"/>
      <c r="EJ27" s="23"/>
      <c r="EK27" s="23"/>
      <c r="EL27" s="23"/>
      <c r="EM27" s="23"/>
      <c r="EN27" s="23"/>
      <c r="EO27" s="23"/>
      <c r="EP27" s="23"/>
      <c r="EQ27" s="23"/>
      <c r="ER27" s="23"/>
      <c r="ES27" s="23"/>
      <c r="ET27" s="23"/>
    </row>
    <row r="28" spans="1:150" x14ac:dyDescent="0.25">
      <c r="A28" s="170"/>
      <c r="B28" s="171"/>
      <c r="C28" s="184"/>
      <c r="D28" s="169"/>
      <c r="E28" s="139"/>
      <c r="F28" s="139"/>
      <c r="G28" s="139"/>
      <c r="H28" s="139"/>
      <c r="I28" s="139"/>
      <c r="J28" s="139"/>
      <c r="K28" s="139"/>
      <c r="L28" s="139"/>
      <c r="M28" s="139"/>
      <c r="N28" s="139"/>
      <c r="O28" s="139"/>
      <c r="P28" s="139"/>
      <c r="Q28" s="139"/>
      <c r="R28" s="139"/>
      <c r="S28" s="140"/>
      <c r="T28" s="30"/>
      <c r="U28" s="163"/>
      <c r="V28" s="164"/>
      <c r="W28" s="163"/>
      <c r="X28" s="164"/>
      <c r="Y28" s="163"/>
      <c r="Z28" s="165"/>
      <c r="AA28" s="165"/>
      <c r="AB28" s="166"/>
      <c r="AC28" s="14"/>
      <c r="AD28" s="104">
        <f>IF(Tables!K20=0,0,Tables!K20-Tables!K19)</f>
        <v>0</v>
      </c>
      <c r="AE28" s="105"/>
      <c r="AG28" s="101"/>
      <c r="AH28" s="102"/>
      <c r="AI28" s="102"/>
      <c r="AJ28" s="103"/>
      <c r="AK28" s="29"/>
      <c r="AL28" s="104" t="str">
        <f>IF(AG28="","",IF(AG28=0,"",LOOKUP(AG28,Tables!$A$3:$A$32,Tables!$B$3:$B$32)))</f>
        <v/>
      </c>
      <c r="AM28" s="105"/>
      <c r="AO28" s="106" t="str">
        <f>IF(AG28="","",IF(AG28=0,"",Tables!BI22))</f>
        <v/>
      </c>
      <c r="AP28" s="105"/>
      <c r="AR28" s="107"/>
      <c r="AS28" s="108"/>
      <c r="AT28" s="108"/>
      <c r="AU28" s="109"/>
      <c r="AW28" s="111">
        <f>IF(AG28="",AW27,IF(AG28=0,AR28+AW27,IF(AR28="",(0+AW27-LOOKUP(AL28,Tables!$D$3:$D$25,Tables!$G$3:$G$25)), AR28+AW27-LOOKUP(AL28,Tables!$D$3:$D$25,Tables!$G$3:$G$25))))</f>
        <v>-226</v>
      </c>
      <c r="AX28" s="112"/>
      <c r="AY28" s="112"/>
      <c r="AZ28" s="113"/>
      <c r="BB28" s="117" t="str">
        <f>IF(Tables!AE22="","",Tables!AE22&amp;"/")</f>
        <v>4/</v>
      </c>
      <c r="BC28" s="118"/>
      <c r="BD28" s="115">
        <f>IF(Tables!AE22="","",SUM($O$4,Tables!AC4:AC22,Tables!AD4:AD22))</f>
        <v>6017.5</v>
      </c>
      <c r="BE28" s="115"/>
      <c r="BF28" s="115"/>
      <c r="BG28" s="4"/>
      <c r="BH28" s="117" t="str">
        <f ca="1">IF(Tables!AI22="","",Tables!AI22&amp;"/")</f>
        <v>3/</v>
      </c>
      <c r="BI28" s="118"/>
      <c r="BJ28" s="115">
        <f ca="1">IF(Tables!AI22="","",SUM($Z$4,Tables!AG4:AG22,Tables!AH4:AH22))</f>
        <v>3791.5</v>
      </c>
      <c r="BK28" s="116"/>
      <c r="BL28" s="116"/>
      <c r="BM28" s="4"/>
      <c r="BN28" s="117" t="str">
        <f ca="1">IF(Tables!AM22="","",Tables!AM22&amp;"/")</f>
        <v>4/</v>
      </c>
      <c r="BO28" s="118"/>
      <c r="BP28" s="115">
        <f ca="1">IF(Tables!AM22="","",SUM($AK$4,Tables!AK4:AK22,Tables!AL4:AL22))</f>
        <v>6281.5</v>
      </c>
      <c r="BQ28" s="115"/>
      <c r="BR28" s="115"/>
      <c r="BS28" s="4"/>
      <c r="BT28" s="117" t="str">
        <f ca="1">IF(Tables!AQ22="","",Tables!AQ22&amp;"/")</f>
        <v>5/</v>
      </c>
      <c r="BU28" s="118"/>
      <c r="BV28" s="115">
        <f ca="1">IF(Tables!AQ22="","",SUM($AV$4,Tables!AO4:AO22,Tables!AP4:AP22))</f>
        <v>10087.5</v>
      </c>
      <c r="BW28" s="116"/>
      <c r="BX28" s="116"/>
      <c r="BY28" s="4"/>
      <c r="BZ28" s="117" t="str">
        <f>IF(Tables!AU22="","",Tables!AU22&amp;"/")</f>
        <v/>
      </c>
      <c r="CA28" s="118"/>
      <c r="CB28" s="115" t="str">
        <f>IF(Tables!AU22="","",SUM($BG$4,Tables!AS4:AS22,Tables!AT4:AT22))</f>
        <v/>
      </c>
      <c r="CC28" s="116"/>
      <c r="CD28" s="116"/>
      <c r="CE28" s="4"/>
      <c r="CF28" s="117" t="str">
        <f>IF(Tables!AY22="","",Tables!AY22&amp;"/")</f>
        <v/>
      </c>
      <c r="CG28" s="118"/>
      <c r="CH28" s="115" t="str">
        <f>IF(Tables!AY22="","",SUM($BR$4,Tables!AW4:AW22,Tables!AX4:AX22))</f>
        <v/>
      </c>
      <c r="CI28" s="116"/>
      <c r="CJ28" s="116"/>
      <c r="CK28" s="4"/>
      <c r="CL28" s="117" t="str">
        <f>IF(Tables!BC22="","",Tables!BC22&amp;"/")</f>
        <v/>
      </c>
      <c r="CM28" s="118"/>
      <c r="CN28" s="115" t="str">
        <f>IF(Tables!BC22="","",SUM($CC$4,Tables!BA4:BA22,Tables!BB4:BB22))</f>
        <v/>
      </c>
      <c r="CO28" s="116"/>
      <c r="CP28" s="116"/>
      <c r="CQ28" s="4"/>
      <c r="CR28" s="117" t="str">
        <f>IF(Tables!BG22="","",Tables!BG22&amp;"/")</f>
        <v/>
      </c>
      <c r="CS28" s="118"/>
      <c r="CT28" s="115" t="str">
        <f>IF(Tables!BG22="","",SUM(CN22,Tables!BE4:BE22,Tables!BF4:BF22))</f>
        <v/>
      </c>
      <c r="CU28" s="116"/>
      <c r="CV28" s="116"/>
      <c r="DF28" s="10"/>
      <c r="DG28" s="6"/>
      <c r="DH28" s="23"/>
      <c r="DI28" s="8"/>
      <c r="DJ28" s="6"/>
      <c r="DK28" s="23"/>
      <c r="DL28" s="8"/>
      <c r="DM28" s="23"/>
      <c r="DN28" s="23"/>
      <c r="DO28" s="8"/>
      <c r="DP28" s="23"/>
      <c r="DQ28" s="23"/>
      <c r="DR28" s="8"/>
      <c r="DS28" s="23"/>
      <c r="DT28" s="23"/>
      <c r="DU28" s="8"/>
      <c r="DV28" s="23"/>
      <c r="DW28" s="23"/>
      <c r="DX28" s="8"/>
      <c r="DY28" s="23"/>
      <c r="DZ28" s="23"/>
      <c r="EA28" s="8"/>
      <c r="EB28" s="23"/>
      <c r="EC28" s="23"/>
      <c r="ED28" s="8"/>
      <c r="EE28" s="6"/>
      <c r="EF28" s="23"/>
      <c r="EG28" s="6"/>
      <c r="EH28" s="23"/>
      <c r="EI28" s="23"/>
      <c r="EJ28" s="23"/>
      <c r="EK28" s="23"/>
      <c r="EL28" s="23"/>
      <c r="EM28" s="23"/>
      <c r="EN28" s="23"/>
      <c r="EO28" s="23"/>
      <c r="EP28" s="23"/>
      <c r="EQ28" s="23"/>
      <c r="ER28" s="23"/>
      <c r="ES28" s="23"/>
      <c r="ET28" s="23"/>
    </row>
    <row r="29" spans="1:150" x14ac:dyDescent="0.25">
      <c r="A29" s="170"/>
      <c r="B29" s="171"/>
      <c r="C29" s="184"/>
      <c r="D29" s="169"/>
      <c r="E29" s="139"/>
      <c r="F29" s="139"/>
      <c r="G29" s="139"/>
      <c r="H29" s="139"/>
      <c r="I29" s="139"/>
      <c r="J29" s="139"/>
      <c r="K29" s="139"/>
      <c r="L29" s="139"/>
      <c r="M29" s="139"/>
      <c r="N29" s="139"/>
      <c r="O29" s="139"/>
      <c r="P29" s="139"/>
      <c r="Q29" s="139"/>
      <c r="R29" s="139"/>
      <c r="S29" s="140"/>
      <c r="T29" s="30"/>
      <c r="U29" s="163"/>
      <c r="V29" s="164"/>
      <c r="W29" s="163"/>
      <c r="X29" s="164"/>
      <c r="Y29" s="163"/>
      <c r="Z29" s="165"/>
      <c r="AA29" s="165"/>
      <c r="AB29" s="166"/>
      <c r="AC29" s="14"/>
      <c r="AD29" s="104">
        <f>IF(Tables!K21=0,0,Tables!K21-Tables!K20)</f>
        <v>0</v>
      </c>
      <c r="AE29" s="105"/>
      <c r="AG29" s="101"/>
      <c r="AH29" s="102"/>
      <c r="AI29" s="102"/>
      <c r="AJ29" s="103"/>
      <c r="AK29" s="29"/>
      <c r="AL29" s="104" t="str">
        <f>IF(AG29="","",IF(AG29=0,"",LOOKUP(AG29,Tables!$A$3:$A$32,Tables!$B$3:$B$32)))</f>
        <v/>
      </c>
      <c r="AM29" s="105"/>
      <c r="AO29" s="106" t="str">
        <f>IF(AG29="","",IF(AG29=0,"",Tables!BI23))</f>
        <v/>
      </c>
      <c r="AP29" s="105"/>
      <c r="AR29" s="107"/>
      <c r="AS29" s="108"/>
      <c r="AT29" s="108"/>
      <c r="AU29" s="109"/>
      <c r="AW29" s="111">
        <f>IF(AG29="",AW28,IF(AG29=0,AR29+AW28,IF(AR29="",(0+AW28-LOOKUP(AL29,Tables!$D$3:$D$25,Tables!$G$3:$G$25)), AR29+AW28-LOOKUP(AL29,Tables!$D$3:$D$25,Tables!$G$3:$G$25))))</f>
        <v>-226</v>
      </c>
      <c r="AX29" s="112"/>
      <c r="AY29" s="112"/>
      <c r="AZ29" s="113"/>
      <c r="BB29" s="117" t="str">
        <f>IF(Tables!AE23="","",Tables!AE23&amp;"/")</f>
        <v>4/</v>
      </c>
      <c r="BC29" s="118"/>
      <c r="BD29" s="115">
        <f>IF(Tables!AE23="","",SUM($O$4,Tables!AC4:AC23,Tables!AD4:AD23))</f>
        <v>6017.5</v>
      </c>
      <c r="BE29" s="115"/>
      <c r="BF29" s="115"/>
      <c r="BG29" s="4"/>
      <c r="BH29" s="117" t="str">
        <f ca="1">IF(Tables!AI23="","",Tables!AI23&amp;"/")</f>
        <v>3/</v>
      </c>
      <c r="BI29" s="118"/>
      <c r="BJ29" s="115">
        <f ca="1">IF(Tables!AI23="","",SUM($Z$4,Tables!AG4:AG23,Tables!AH4:AH23))</f>
        <v>3791.5</v>
      </c>
      <c r="BK29" s="116"/>
      <c r="BL29" s="116"/>
      <c r="BM29" s="4"/>
      <c r="BN29" s="117" t="str">
        <f ca="1">IF(Tables!AM23="","",Tables!AM23&amp;"/")</f>
        <v>4/</v>
      </c>
      <c r="BO29" s="118"/>
      <c r="BP29" s="115">
        <f ca="1">IF(Tables!AM23="","",SUM($AK$4,Tables!AK4:AK23,Tables!AL4:AL23))</f>
        <v>6281.5</v>
      </c>
      <c r="BQ29" s="115"/>
      <c r="BR29" s="115"/>
      <c r="BS29" s="4"/>
      <c r="BT29" s="117" t="str">
        <f ca="1">IF(Tables!AQ23="","",Tables!AQ23&amp;"/")</f>
        <v>5/</v>
      </c>
      <c r="BU29" s="118"/>
      <c r="BV29" s="115">
        <f ca="1">IF(Tables!AQ23="","",SUM($AV$4,Tables!AO4:AO23,Tables!AP4:AP23))</f>
        <v>10087.5</v>
      </c>
      <c r="BW29" s="116"/>
      <c r="BX29" s="116"/>
      <c r="BY29" s="4"/>
      <c r="BZ29" s="117" t="str">
        <f>IF(Tables!AU23="","",Tables!AU23&amp;"/")</f>
        <v/>
      </c>
      <c r="CA29" s="118"/>
      <c r="CB29" s="115" t="str">
        <f>IF(Tables!AU23="","",SUM($BG$4,Tables!AS4:AS23,Tables!AT4:AT23))</f>
        <v/>
      </c>
      <c r="CC29" s="116"/>
      <c r="CD29" s="116"/>
      <c r="CE29" s="4"/>
      <c r="CF29" s="117" t="str">
        <f>IF(Tables!AY23="","",Tables!AY23&amp;"/")</f>
        <v/>
      </c>
      <c r="CG29" s="118"/>
      <c r="CH29" s="115" t="str">
        <f>IF(Tables!AY23="","",SUM($BR$4,Tables!AW4:AW23,Tables!AX4:AX23))</f>
        <v/>
      </c>
      <c r="CI29" s="116"/>
      <c r="CJ29" s="116"/>
      <c r="CK29" s="4"/>
      <c r="CL29" s="117" t="str">
        <f>IF(Tables!BC23="","",Tables!BC23&amp;"/")</f>
        <v/>
      </c>
      <c r="CM29" s="118"/>
      <c r="CN29" s="115" t="str">
        <f>IF(Tables!BC23="","",SUM($CC$4,Tables!BA4:BA23,Tables!BB4:BB23))</f>
        <v/>
      </c>
      <c r="CO29" s="116"/>
      <c r="CP29" s="116"/>
      <c r="CQ29" s="4"/>
      <c r="CR29" s="117" t="str">
        <f>IF(Tables!BG23="","",Tables!BG23&amp;"/")</f>
        <v/>
      </c>
      <c r="CS29" s="118"/>
      <c r="CT29" s="115" t="str">
        <f>IF(Tables!BG23="","",SUM(CN23,Tables!BE4:BE23,Tables!BF4:BF23))</f>
        <v/>
      </c>
      <c r="CU29" s="116"/>
      <c r="CV29" s="116"/>
      <c r="DF29" s="10"/>
      <c r="DG29" s="6"/>
      <c r="DH29" s="23"/>
      <c r="DI29" s="8"/>
      <c r="DJ29" s="6"/>
      <c r="DK29" s="23"/>
      <c r="DL29" s="8"/>
      <c r="DM29" s="23"/>
      <c r="DN29" s="23"/>
      <c r="DO29" s="8"/>
      <c r="DP29" s="23"/>
      <c r="DQ29" s="23"/>
      <c r="DR29" s="8"/>
      <c r="DS29" s="23"/>
      <c r="DT29" s="23"/>
      <c r="DU29" s="8"/>
      <c r="DV29" s="23"/>
      <c r="DW29" s="23"/>
      <c r="DX29" s="8"/>
      <c r="DY29" s="23"/>
      <c r="DZ29" s="23"/>
      <c r="EA29" s="8"/>
      <c r="EB29" s="23"/>
      <c r="EC29" s="23"/>
      <c r="ED29" s="8"/>
      <c r="EE29" s="6"/>
      <c r="EF29" s="23"/>
      <c r="EG29" s="6"/>
      <c r="EH29" s="23"/>
      <c r="EI29" s="23"/>
      <c r="EJ29" s="23"/>
      <c r="EK29" s="23"/>
      <c r="EL29" s="23"/>
      <c r="EM29" s="23"/>
      <c r="EN29" s="23"/>
      <c r="EO29" s="23"/>
      <c r="EP29" s="23"/>
      <c r="EQ29" s="23"/>
      <c r="ER29" s="23"/>
      <c r="ES29" s="23"/>
      <c r="ET29" s="23"/>
    </row>
    <row r="30" spans="1:150" x14ac:dyDescent="0.25">
      <c r="A30" s="170"/>
      <c r="B30" s="171"/>
      <c r="C30" s="184"/>
      <c r="D30" s="169"/>
      <c r="E30" s="139"/>
      <c r="F30" s="139"/>
      <c r="G30" s="139"/>
      <c r="H30" s="139"/>
      <c r="I30" s="139"/>
      <c r="J30" s="139"/>
      <c r="K30" s="139"/>
      <c r="L30" s="139"/>
      <c r="M30" s="139"/>
      <c r="N30" s="139"/>
      <c r="O30" s="139"/>
      <c r="P30" s="139"/>
      <c r="Q30" s="139"/>
      <c r="R30" s="139"/>
      <c r="S30" s="140"/>
      <c r="T30" s="30"/>
      <c r="U30" s="163"/>
      <c r="V30" s="164"/>
      <c r="W30" s="163"/>
      <c r="X30" s="164"/>
      <c r="Y30" s="163"/>
      <c r="Z30" s="165"/>
      <c r="AA30" s="165"/>
      <c r="AB30" s="166"/>
      <c r="AC30" s="14"/>
      <c r="AD30" s="104">
        <f>IF(Tables!K22=0,0,Tables!K22-Tables!K21)</f>
        <v>0</v>
      </c>
      <c r="AE30" s="105"/>
      <c r="AG30" s="101"/>
      <c r="AH30" s="102"/>
      <c r="AI30" s="102"/>
      <c r="AJ30" s="103"/>
      <c r="AK30" s="29"/>
      <c r="AL30" s="104" t="str">
        <f>IF(AG30="","",IF(AG30=0,"",LOOKUP(AG30,Tables!$A$3:$A$32,Tables!$B$3:$B$32)))</f>
        <v/>
      </c>
      <c r="AM30" s="105"/>
      <c r="AO30" s="106" t="str">
        <f>IF(AG30="","",IF(AG30=0,"",Tables!BI24))</f>
        <v/>
      </c>
      <c r="AP30" s="105"/>
      <c r="AR30" s="107"/>
      <c r="AS30" s="108"/>
      <c r="AT30" s="108"/>
      <c r="AU30" s="109"/>
      <c r="AW30" s="111">
        <f>IF(AG30="",AW29,IF(AG30=0,AR30+AW29,IF(AR30="",(0+AW29-LOOKUP(AL30,Tables!$D$3:$D$25,Tables!$G$3:$G$25)), AR30+AW29-LOOKUP(AL30,Tables!$D$3:$D$25,Tables!$G$3:$G$25))))</f>
        <v>-226</v>
      </c>
      <c r="AX30" s="112"/>
      <c r="AY30" s="112"/>
      <c r="AZ30" s="113"/>
      <c r="BB30" s="117" t="str">
        <f>IF(Tables!AE24="","",Tables!AE24&amp;"/")</f>
        <v>4/</v>
      </c>
      <c r="BC30" s="118"/>
      <c r="BD30" s="115">
        <f>IF(Tables!AE24="","",SUM($O$4,Tables!AC4:AC24,Tables!AD4:AD24))</f>
        <v>6017.5</v>
      </c>
      <c r="BE30" s="115"/>
      <c r="BF30" s="115"/>
      <c r="BG30" s="4"/>
      <c r="BH30" s="117" t="str">
        <f ca="1">IF(Tables!AI24="","",Tables!AI24&amp;"/")</f>
        <v>3/</v>
      </c>
      <c r="BI30" s="118"/>
      <c r="BJ30" s="115">
        <f ca="1">IF(Tables!AI24="","",SUM($Z$4,Tables!AG4:AG24,Tables!AH4:AH24))</f>
        <v>3791.5</v>
      </c>
      <c r="BK30" s="116"/>
      <c r="BL30" s="116"/>
      <c r="BM30" s="4"/>
      <c r="BN30" s="117" t="str">
        <f ca="1">IF(Tables!AM24="","",Tables!AM24&amp;"/")</f>
        <v>4/</v>
      </c>
      <c r="BO30" s="118"/>
      <c r="BP30" s="115">
        <f ca="1">IF(Tables!AM24="","",SUM($AK$4,Tables!AK4:AK24,Tables!AL4:AL24))</f>
        <v>6281.5</v>
      </c>
      <c r="BQ30" s="115"/>
      <c r="BR30" s="115"/>
      <c r="BS30" s="4"/>
      <c r="BT30" s="117" t="str">
        <f ca="1">IF(Tables!AQ24="","",Tables!AQ24&amp;"/")</f>
        <v>5/</v>
      </c>
      <c r="BU30" s="118"/>
      <c r="BV30" s="115">
        <f ca="1">IF(Tables!AQ24="","",SUM($AV$4,Tables!AO4:AO24,Tables!AP4:AP24))</f>
        <v>10087.5</v>
      </c>
      <c r="BW30" s="116"/>
      <c r="BX30" s="116"/>
      <c r="BY30" s="4"/>
      <c r="BZ30" s="117" t="str">
        <f>IF(Tables!AU24="","",Tables!AU24&amp;"/")</f>
        <v/>
      </c>
      <c r="CA30" s="118"/>
      <c r="CB30" s="115" t="str">
        <f>IF(Tables!AU24="","",SUM($BG$4,Tables!AS4:AS24,Tables!AT4:AT24))</f>
        <v/>
      </c>
      <c r="CC30" s="116"/>
      <c r="CD30" s="116"/>
      <c r="CE30" s="4"/>
      <c r="CF30" s="117" t="str">
        <f>IF(Tables!AY24="","",Tables!AY24&amp;"/")</f>
        <v/>
      </c>
      <c r="CG30" s="118"/>
      <c r="CH30" s="115" t="str">
        <f>IF(Tables!AY24="","",SUM($BR$4,Tables!AW4:AW24,Tables!AX4:AX24))</f>
        <v/>
      </c>
      <c r="CI30" s="116"/>
      <c r="CJ30" s="116"/>
      <c r="CK30" s="4"/>
      <c r="CL30" s="117" t="str">
        <f>IF(Tables!BC24="","",Tables!BC24&amp;"/")</f>
        <v/>
      </c>
      <c r="CM30" s="118"/>
      <c r="CN30" s="115" t="str">
        <f>IF(Tables!BC24="","",SUM($CC$4,Tables!BA4:BA24,Tables!BB4:BB24))</f>
        <v/>
      </c>
      <c r="CO30" s="116"/>
      <c r="CP30" s="116"/>
      <c r="CQ30" s="4"/>
      <c r="CR30" s="117" t="str">
        <f>IF(Tables!BG24="","",Tables!BG24&amp;"/")</f>
        <v/>
      </c>
      <c r="CS30" s="118"/>
      <c r="CT30" s="115" t="str">
        <f>IF(Tables!BG24="","",SUM(CN24,Tables!BE4:BE24,Tables!BF4:BF24))</f>
        <v/>
      </c>
      <c r="CU30" s="116"/>
      <c r="CV30" s="116"/>
      <c r="DF30" s="10"/>
      <c r="DG30" s="6"/>
      <c r="DH30" s="23"/>
      <c r="DI30" s="8"/>
      <c r="DJ30" s="6"/>
      <c r="DK30" s="23"/>
      <c r="DL30" s="8"/>
      <c r="DM30" s="23"/>
      <c r="DN30" s="23"/>
      <c r="DO30" s="8"/>
      <c r="DP30" s="23"/>
      <c r="DQ30" s="23"/>
      <c r="DR30" s="8"/>
      <c r="DS30" s="23"/>
      <c r="DT30" s="23"/>
      <c r="DU30" s="8"/>
      <c r="DV30" s="23"/>
      <c r="DW30" s="23"/>
      <c r="DX30" s="8"/>
      <c r="DY30" s="23"/>
      <c r="DZ30" s="23"/>
      <c r="EA30" s="8"/>
      <c r="EB30" s="23"/>
      <c r="EC30" s="23"/>
      <c r="ED30" s="8"/>
      <c r="EE30" s="6"/>
      <c r="EF30" s="23"/>
      <c r="EG30" s="6"/>
      <c r="EH30" s="23"/>
      <c r="EI30" s="23"/>
      <c r="EJ30" s="23"/>
      <c r="EK30" s="23"/>
      <c r="EL30" s="23"/>
      <c r="EM30" s="23"/>
      <c r="EN30" s="23"/>
      <c r="EO30" s="23"/>
      <c r="EP30" s="23"/>
      <c r="EQ30" s="23"/>
      <c r="ER30" s="23"/>
      <c r="ES30" s="23"/>
      <c r="ET30" s="23"/>
    </row>
    <row r="31" spans="1:150" x14ac:dyDescent="0.25">
      <c r="A31" s="170"/>
      <c r="B31" s="171"/>
      <c r="C31" s="184"/>
      <c r="D31" s="169"/>
      <c r="E31" s="139"/>
      <c r="F31" s="139"/>
      <c r="G31" s="139"/>
      <c r="H31" s="139"/>
      <c r="I31" s="139"/>
      <c r="J31" s="139"/>
      <c r="K31" s="139"/>
      <c r="L31" s="139"/>
      <c r="M31" s="139"/>
      <c r="N31" s="139"/>
      <c r="O31" s="139"/>
      <c r="P31" s="139"/>
      <c r="Q31" s="139"/>
      <c r="R31" s="139"/>
      <c r="S31" s="140"/>
      <c r="T31" s="30"/>
      <c r="U31" s="163"/>
      <c r="V31" s="164"/>
      <c r="W31" s="163"/>
      <c r="X31" s="164"/>
      <c r="Y31" s="163"/>
      <c r="Z31" s="165"/>
      <c r="AA31" s="165"/>
      <c r="AB31" s="166"/>
      <c r="AC31" s="14"/>
      <c r="AD31" s="104">
        <f>IF(Tables!K23=0,0,Tables!K23-Tables!K22)</f>
        <v>0</v>
      </c>
      <c r="AE31" s="105"/>
      <c r="AG31" s="101"/>
      <c r="AH31" s="102"/>
      <c r="AI31" s="102"/>
      <c r="AJ31" s="103"/>
      <c r="AK31" s="29"/>
      <c r="AL31" s="104" t="str">
        <f>IF(AG31="","",IF(AG31=0,"",LOOKUP(AG31,Tables!$A$3:$A$32,Tables!$B$3:$B$32)))</f>
        <v/>
      </c>
      <c r="AM31" s="105"/>
      <c r="AO31" s="106" t="str">
        <f>IF(AG31="","",IF(AG31=0,"",Tables!BI25))</f>
        <v/>
      </c>
      <c r="AP31" s="105"/>
      <c r="AR31" s="107"/>
      <c r="AS31" s="108"/>
      <c r="AT31" s="108"/>
      <c r="AU31" s="109"/>
      <c r="AW31" s="111">
        <f>IF(AG31="",AW30,IF(AG31=0,AR31+AW30,IF(AR31="",(0+AW30-LOOKUP(AL31,Tables!$D$3:$D$25,Tables!$G$3:$G$25)), AR31+AW30-LOOKUP(AL31,Tables!$D$3:$D$25,Tables!$G$3:$G$25))))</f>
        <v>-226</v>
      </c>
      <c r="AX31" s="112"/>
      <c r="AY31" s="112"/>
      <c r="AZ31" s="113"/>
      <c r="BB31" s="117" t="str">
        <f>IF(Tables!AE25="","",Tables!AE25&amp;"/")</f>
        <v>4/</v>
      </c>
      <c r="BC31" s="118"/>
      <c r="BD31" s="115">
        <f>IF(Tables!AE25="","",SUM($O$4,Tables!AC4:AC25,Tables!AD4:AD25))</f>
        <v>6017.5</v>
      </c>
      <c r="BE31" s="115"/>
      <c r="BF31" s="115"/>
      <c r="BG31" s="4"/>
      <c r="BH31" s="117" t="str">
        <f ca="1">IF(Tables!AI25="","",Tables!AI25&amp;"/")</f>
        <v>3/</v>
      </c>
      <c r="BI31" s="118"/>
      <c r="BJ31" s="115">
        <f ca="1">IF(Tables!AI25="","",SUM($Z$4,Tables!AG4:AG25,Tables!AH4:AH25))</f>
        <v>3791.5</v>
      </c>
      <c r="BK31" s="116"/>
      <c r="BL31" s="116"/>
      <c r="BM31" s="4"/>
      <c r="BN31" s="117" t="str">
        <f ca="1">IF(Tables!AM25="","",Tables!AM25&amp;"/")</f>
        <v>4/</v>
      </c>
      <c r="BO31" s="118"/>
      <c r="BP31" s="115">
        <f ca="1">IF(Tables!AM25="","",SUM($AK$4,Tables!AK4:AK25,Tables!AL4:AL25))</f>
        <v>6281.5</v>
      </c>
      <c r="BQ31" s="115"/>
      <c r="BR31" s="115"/>
      <c r="BS31" s="4"/>
      <c r="BT31" s="117" t="str">
        <f ca="1">IF(Tables!AQ25="","",Tables!AQ25&amp;"/")</f>
        <v>5/</v>
      </c>
      <c r="BU31" s="118"/>
      <c r="BV31" s="115">
        <f ca="1">IF(Tables!AQ25="","",SUM($AV$4,Tables!AO4:AO25,Tables!AP4:AP25))</f>
        <v>10087.5</v>
      </c>
      <c r="BW31" s="116"/>
      <c r="BX31" s="116"/>
      <c r="BY31" s="4"/>
      <c r="BZ31" s="117" t="str">
        <f>IF(Tables!AU25="","",Tables!AU25&amp;"/")</f>
        <v/>
      </c>
      <c r="CA31" s="118"/>
      <c r="CB31" s="115" t="str">
        <f>IF(Tables!AU25="","",SUM($BG$4,Tables!AS4:AS25,Tables!AT4:AT25))</f>
        <v/>
      </c>
      <c r="CC31" s="116"/>
      <c r="CD31" s="116"/>
      <c r="CE31" s="4"/>
      <c r="CF31" s="117" t="str">
        <f>IF(Tables!AY25="","",Tables!AY25&amp;"/")</f>
        <v/>
      </c>
      <c r="CG31" s="118"/>
      <c r="CH31" s="115" t="str">
        <f>IF(Tables!AY25="","",SUM($BR$4,Tables!AW4:AW25,Tables!AX4:AX25))</f>
        <v/>
      </c>
      <c r="CI31" s="116"/>
      <c r="CJ31" s="116"/>
      <c r="CK31" s="4"/>
      <c r="CL31" s="117" t="str">
        <f>IF(Tables!BC25="","",Tables!BC25&amp;"/")</f>
        <v/>
      </c>
      <c r="CM31" s="118"/>
      <c r="CN31" s="115" t="str">
        <f>IF(Tables!BC25="","",SUM($CC$4,Tables!BA4:BA25,Tables!BB4:BB25))</f>
        <v/>
      </c>
      <c r="CO31" s="116"/>
      <c r="CP31" s="116"/>
      <c r="CQ31" s="4"/>
      <c r="CR31" s="117" t="str">
        <f>IF(Tables!BG25="","",Tables!BG25&amp;"/")</f>
        <v/>
      </c>
      <c r="CS31" s="118"/>
      <c r="CT31" s="115" t="str">
        <f>IF(Tables!BG25="","",SUM(CN25,Tables!BE4:BE25,Tables!BF4:BF25))</f>
        <v/>
      </c>
      <c r="CU31" s="116"/>
      <c r="CV31" s="116"/>
      <c r="DF31" s="10"/>
      <c r="DG31" s="6"/>
      <c r="DH31" s="23"/>
      <c r="DI31" s="8"/>
      <c r="DJ31" s="6"/>
      <c r="DK31" s="23"/>
      <c r="DL31" s="8"/>
      <c r="DM31" s="23"/>
      <c r="DN31" s="23"/>
      <c r="DO31" s="8"/>
      <c r="DP31" s="23"/>
      <c r="DQ31" s="23"/>
      <c r="DR31" s="8"/>
      <c r="DS31" s="23"/>
      <c r="DT31" s="23"/>
      <c r="DU31" s="8"/>
      <c r="DV31" s="23"/>
      <c r="DW31" s="23"/>
      <c r="DX31" s="8"/>
      <c r="DY31" s="23"/>
      <c r="DZ31" s="23"/>
      <c r="EA31" s="8"/>
      <c r="EB31" s="23"/>
      <c r="EC31" s="23"/>
      <c r="ED31" s="8"/>
      <c r="EE31" s="6"/>
      <c r="EF31" s="23"/>
      <c r="EG31" s="6"/>
      <c r="EH31" s="23"/>
      <c r="EI31" s="23"/>
      <c r="EJ31" s="23"/>
      <c r="EK31" s="23"/>
      <c r="EL31" s="23"/>
      <c r="EM31" s="23"/>
      <c r="EN31" s="23"/>
      <c r="EO31" s="23"/>
      <c r="EP31" s="23"/>
      <c r="EQ31" s="23"/>
      <c r="ER31" s="23"/>
      <c r="ES31" s="23"/>
      <c r="ET31" s="23"/>
    </row>
    <row r="32" spans="1:150" x14ac:dyDescent="0.25">
      <c r="A32" s="170"/>
      <c r="B32" s="171"/>
      <c r="C32" s="184"/>
      <c r="D32" s="169"/>
      <c r="E32" s="139"/>
      <c r="F32" s="139"/>
      <c r="G32" s="139"/>
      <c r="H32" s="139"/>
      <c r="I32" s="139"/>
      <c r="J32" s="139"/>
      <c r="K32" s="139"/>
      <c r="L32" s="139"/>
      <c r="M32" s="139"/>
      <c r="N32" s="139"/>
      <c r="O32" s="139"/>
      <c r="P32" s="139"/>
      <c r="Q32" s="139"/>
      <c r="R32" s="139"/>
      <c r="S32" s="140"/>
      <c r="T32" s="30"/>
      <c r="U32" s="163"/>
      <c r="V32" s="164"/>
      <c r="W32" s="163"/>
      <c r="X32" s="164"/>
      <c r="Y32" s="163"/>
      <c r="Z32" s="165"/>
      <c r="AA32" s="165"/>
      <c r="AB32" s="166"/>
      <c r="AC32" s="14"/>
      <c r="AD32" s="104">
        <f>IF(Tables!K24=0,0,Tables!K24-Tables!K23)</f>
        <v>0</v>
      </c>
      <c r="AE32" s="105"/>
      <c r="AG32" s="101"/>
      <c r="AH32" s="102"/>
      <c r="AI32" s="102"/>
      <c r="AJ32" s="103"/>
      <c r="AK32" s="29"/>
      <c r="AL32" s="104" t="str">
        <f>IF(AG32="","",IF(AG32=0,"",LOOKUP(AG32,Tables!$A$3:$A$32,Tables!$B$3:$B$32)))</f>
        <v/>
      </c>
      <c r="AM32" s="105"/>
      <c r="AO32" s="106" t="str">
        <f>IF(AG32="","",IF(AG32=0,"",Tables!BI26))</f>
        <v/>
      </c>
      <c r="AP32" s="105"/>
      <c r="AR32" s="107"/>
      <c r="AS32" s="108"/>
      <c r="AT32" s="108"/>
      <c r="AU32" s="109"/>
      <c r="AW32" s="111">
        <f>IF(AG32="",AW31,IF(AG32=0,AR32+AW31,IF(AR32="",(0+AW31-LOOKUP(AL32,Tables!$D$3:$D$25,Tables!$G$3:$G$25)), AR32+AW31-LOOKUP(AL32,Tables!$D$3:$D$25,Tables!$G$3:$G$25))))</f>
        <v>-226</v>
      </c>
      <c r="AX32" s="112"/>
      <c r="AY32" s="112"/>
      <c r="AZ32" s="113"/>
      <c r="BB32" s="117" t="str">
        <f>IF(Tables!AE26="","",Tables!AE26&amp;"/")</f>
        <v>4/</v>
      </c>
      <c r="BC32" s="118"/>
      <c r="BD32" s="115">
        <f>IF(Tables!AE26="","",SUM($O$4,Tables!AC4:AC26,Tables!AD4:AD26))</f>
        <v>6017.5</v>
      </c>
      <c r="BE32" s="115"/>
      <c r="BF32" s="115"/>
      <c r="BG32" s="4"/>
      <c r="BH32" s="117" t="str">
        <f ca="1">IF(Tables!AI26="","",Tables!AI26&amp;"/")</f>
        <v>3/</v>
      </c>
      <c r="BI32" s="118"/>
      <c r="BJ32" s="115">
        <f ca="1">IF(Tables!AI26="","",SUM($Z$4,Tables!AG4:AG26,Tables!AH4:AH26))</f>
        <v>3791.5</v>
      </c>
      <c r="BK32" s="116"/>
      <c r="BL32" s="116"/>
      <c r="BM32" s="4"/>
      <c r="BN32" s="117" t="str">
        <f ca="1">IF(Tables!AM26="","",Tables!AM26&amp;"/")</f>
        <v>4/</v>
      </c>
      <c r="BO32" s="118"/>
      <c r="BP32" s="115">
        <f ca="1">IF(Tables!AM26="","",SUM($AK$4,Tables!AK4:AK26,Tables!AL4:AL26))</f>
        <v>6281.5</v>
      </c>
      <c r="BQ32" s="115"/>
      <c r="BR32" s="115"/>
      <c r="BS32" s="4"/>
      <c r="BT32" s="117" t="str">
        <f ca="1">IF(Tables!AQ26="","",Tables!AQ26&amp;"/")</f>
        <v>5/</v>
      </c>
      <c r="BU32" s="118"/>
      <c r="BV32" s="115">
        <f ca="1">IF(Tables!AQ26="","",SUM($AV$4,Tables!AO4:AO26,Tables!AP4:AP26))</f>
        <v>10087.5</v>
      </c>
      <c r="BW32" s="116"/>
      <c r="BX32" s="116"/>
      <c r="BY32" s="4"/>
      <c r="BZ32" s="117" t="str">
        <f>IF(Tables!AU26="","",Tables!AU26&amp;"/")</f>
        <v/>
      </c>
      <c r="CA32" s="118"/>
      <c r="CB32" s="115" t="str">
        <f>IF(Tables!AU26="","",SUM($BG$4,Tables!AS4:AS26,Tables!AT4:AT26))</f>
        <v/>
      </c>
      <c r="CC32" s="116"/>
      <c r="CD32" s="116"/>
      <c r="CE32" s="4"/>
      <c r="CF32" s="117" t="str">
        <f>IF(Tables!AY26="","",Tables!AY26&amp;"/")</f>
        <v/>
      </c>
      <c r="CG32" s="118"/>
      <c r="CH32" s="115" t="str">
        <f>IF(Tables!AY26="","",SUM($BR$4,Tables!AW4:AW26,Tables!AX4:AX26))</f>
        <v/>
      </c>
      <c r="CI32" s="116"/>
      <c r="CJ32" s="116"/>
      <c r="CK32" s="4"/>
      <c r="CL32" s="117" t="str">
        <f>IF(Tables!BC26="","",Tables!BC26&amp;"/")</f>
        <v/>
      </c>
      <c r="CM32" s="118"/>
      <c r="CN32" s="115" t="str">
        <f>IF(Tables!BC26="","",SUM($CC$4,Tables!BA4:BA26,Tables!BB4:BB26))</f>
        <v/>
      </c>
      <c r="CO32" s="116"/>
      <c r="CP32" s="116"/>
      <c r="CQ32" s="4"/>
      <c r="CR32" s="117" t="str">
        <f>IF(Tables!BG26="","",Tables!BG26&amp;"/")</f>
        <v/>
      </c>
      <c r="CS32" s="118"/>
      <c r="CT32" s="115" t="str">
        <f>IF(Tables!BG26="","",SUM(CN26,Tables!BE4:BE26,Tables!BF4:BF26))</f>
        <v/>
      </c>
      <c r="CU32" s="116"/>
      <c r="CV32" s="116"/>
      <c r="DF32" s="10"/>
      <c r="DG32" s="6"/>
      <c r="DH32" s="23"/>
      <c r="DI32" s="8"/>
      <c r="DJ32" s="6"/>
      <c r="DK32" s="23"/>
      <c r="DL32" s="8"/>
      <c r="DM32" s="23"/>
      <c r="DN32" s="23"/>
      <c r="DO32" s="8"/>
      <c r="DP32" s="23"/>
      <c r="DQ32" s="23"/>
      <c r="DR32" s="8"/>
      <c r="DS32" s="23"/>
      <c r="DT32" s="23"/>
      <c r="DU32" s="8"/>
      <c r="DV32" s="23"/>
      <c r="DW32" s="23"/>
      <c r="DX32" s="8"/>
      <c r="DY32" s="23"/>
      <c r="DZ32" s="23"/>
      <c r="EA32" s="8"/>
      <c r="EB32" s="23"/>
      <c r="EC32" s="23"/>
      <c r="ED32" s="8"/>
      <c r="EE32" s="6"/>
      <c r="EF32" s="23"/>
      <c r="EG32" s="6"/>
      <c r="EH32" s="23"/>
      <c r="EI32" s="23"/>
      <c r="EJ32" s="23"/>
      <c r="EK32" s="23"/>
      <c r="EL32" s="23"/>
      <c r="EM32" s="23"/>
      <c r="EN32" s="23"/>
      <c r="EO32" s="23"/>
      <c r="EP32" s="23"/>
      <c r="EQ32" s="23"/>
      <c r="ER32" s="23"/>
      <c r="ES32" s="23"/>
      <c r="ET32" s="23"/>
    </row>
    <row r="33" spans="1:150" x14ac:dyDescent="0.25">
      <c r="A33" s="170"/>
      <c r="B33" s="171"/>
      <c r="C33" s="184"/>
      <c r="D33" s="169"/>
      <c r="E33" s="139"/>
      <c r="F33" s="139"/>
      <c r="G33" s="139"/>
      <c r="H33" s="139"/>
      <c r="I33" s="139"/>
      <c r="J33" s="139"/>
      <c r="K33" s="139"/>
      <c r="L33" s="139"/>
      <c r="M33" s="139"/>
      <c r="N33" s="139"/>
      <c r="O33" s="139"/>
      <c r="P33" s="139"/>
      <c r="Q33" s="139"/>
      <c r="R33" s="139"/>
      <c r="S33" s="140"/>
      <c r="T33" s="30"/>
      <c r="U33" s="163"/>
      <c r="V33" s="164"/>
      <c r="W33" s="163"/>
      <c r="X33" s="164"/>
      <c r="Y33" s="163"/>
      <c r="Z33" s="165"/>
      <c r="AA33" s="165"/>
      <c r="AB33" s="166"/>
      <c r="AC33" s="14"/>
      <c r="AD33" s="104">
        <f>IF(Tables!K25=0,0,Tables!K25-Tables!K24)</f>
        <v>0</v>
      </c>
      <c r="AE33" s="105"/>
      <c r="AG33" s="101"/>
      <c r="AH33" s="102"/>
      <c r="AI33" s="102"/>
      <c r="AJ33" s="103"/>
      <c r="AK33" s="29"/>
      <c r="AL33" s="104" t="str">
        <f>IF(AG33="","",IF(AG33=0,"",LOOKUP(AG33,Tables!$A$3:$A$32,Tables!$B$3:$B$32)))</f>
        <v/>
      </c>
      <c r="AM33" s="105"/>
      <c r="AO33" s="106" t="str">
        <f>IF(AG33="","",IF(AG33=0,"",Tables!BI27))</f>
        <v/>
      </c>
      <c r="AP33" s="105"/>
      <c r="AR33" s="107"/>
      <c r="AS33" s="108"/>
      <c r="AT33" s="108"/>
      <c r="AU33" s="109"/>
      <c r="AW33" s="111">
        <f>IF(AG33="",AW32,IF(AG33=0,AR33+AW32,IF(AR33="",(0+AW32-LOOKUP(AL33,Tables!$D$3:$D$25,Tables!$G$3:$G$25)), AR33+AW32-LOOKUP(AL33,Tables!$D$3:$D$25,Tables!$G$3:$G$25))))</f>
        <v>-226</v>
      </c>
      <c r="AX33" s="112"/>
      <c r="AY33" s="112"/>
      <c r="AZ33" s="113"/>
      <c r="BB33" s="117" t="str">
        <f>IF(Tables!AE27="","",Tables!AE27&amp;"/")</f>
        <v>4/</v>
      </c>
      <c r="BC33" s="118"/>
      <c r="BD33" s="115">
        <f>IF(Tables!AE27="","",SUM($O$4,Tables!AC4:AC27,Tables!AD4:AD27))</f>
        <v>6017.5</v>
      </c>
      <c r="BE33" s="115"/>
      <c r="BF33" s="115"/>
      <c r="BG33" s="4"/>
      <c r="BH33" s="117" t="str">
        <f ca="1">IF(Tables!AI27="","",Tables!AI27&amp;"/")</f>
        <v>3/</v>
      </c>
      <c r="BI33" s="118"/>
      <c r="BJ33" s="115">
        <f ca="1">IF(Tables!AI27="","",SUM($Z$4,Tables!AG4:AG27,Tables!AH4:AH27))</f>
        <v>3791.5</v>
      </c>
      <c r="BK33" s="116"/>
      <c r="BL33" s="116"/>
      <c r="BM33" s="4"/>
      <c r="BN33" s="117" t="str">
        <f ca="1">IF(Tables!AM27="","",Tables!AM27&amp;"/")</f>
        <v>4/</v>
      </c>
      <c r="BO33" s="118"/>
      <c r="BP33" s="115">
        <f ca="1">IF(Tables!AM27="","",SUM($AK$4,Tables!AK4:AK27,Tables!AL4:AL27))</f>
        <v>6281.5</v>
      </c>
      <c r="BQ33" s="115"/>
      <c r="BR33" s="115"/>
      <c r="BS33" s="4"/>
      <c r="BT33" s="117" t="str">
        <f ca="1">IF(Tables!AQ27="","",Tables!AQ27&amp;"/")</f>
        <v>5/</v>
      </c>
      <c r="BU33" s="118"/>
      <c r="BV33" s="115">
        <f ca="1">IF(Tables!AQ27="","",SUM($AV$4,Tables!AO4:AO27,Tables!AP4:AP27))</f>
        <v>10087.5</v>
      </c>
      <c r="BW33" s="116"/>
      <c r="BX33" s="116"/>
      <c r="BY33" s="4"/>
      <c r="BZ33" s="117" t="str">
        <f>IF(Tables!AU27="","",Tables!AU27&amp;"/")</f>
        <v/>
      </c>
      <c r="CA33" s="118"/>
      <c r="CB33" s="115" t="str">
        <f>IF(Tables!AU27="","",SUM($BG$4,Tables!AS4:AS27,Tables!AT4:AT27))</f>
        <v/>
      </c>
      <c r="CC33" s="116"/>
      <c r="CD33" s="116"/>
      <c r="CE33" s="4"/>
      <c r="CF33" s="117" t="str">
        <f>IF(Tables!AY27="","",Tables!AY27&amp;"/")</f>
        <v/>
      </c>
      <c r="CG33" s="118"/>
      <c r="CH33" s="115" t="str">
        <f>IF(Tables!AY27="","",SUM($BR$4,Tables!AW4:AW27,Tables!AX4:AX27))</f>
        <v/>
      </c>
      <c r="CI33" s="116"/>
      <c r="CJ33" s="116"/>
      <c r="CK33" s="4"/>
      <c r="CL33" s="117" t="str">
        <f>IF(Tables!BC27="","",Tables!BC27&amp;"/")</f>
        <v/>
      </c>
      <c r="CM33" s="118"/>
      <c r="CN33" s="115" t="str">
        <f>IF(Tables!BC27="","",SUM($CC$4,Tables!BA4:BA27,Tables!BB4:BB27))</f>
        <v/>
      </c>
      <c r="CO33" s="116"/>
      <c r="CP33" s="116"/>
      <c r="CQ33" s="4"/>
      <c r="CR33" s="117" t="str">
        <f>IF(Tables!BG27="","",Tables!BG27&amp;"/")</f>
        <v/>
      </c>
      <c r="CS33" s="118"/>
      <c r="CT33" s="115" t="str">
        <f>IF(Tables!BG27="","",SUM(CN27,Tables!BE4:BE27,Tables!BF4:BF27))</f>
        <v/>
      </c>
      <c r="CU33" s="116"/>
      <c r="CV33" s="116"/>
      <c r="DF33" s="10"/>
      <c r="DG33" s="6"/>
      <c r="DH33" s="23"/>
      <c r="DI33" s="8"/>
      <c r="DJ33" s="6"/>
      <c r="DK33" s="23"/>
      <c r="DL33" s="8"/>
      <c r="DM33" s="23"/>
      <c r="DN33" s="23"/>
      <c r="DO33" s="8"/>
      <c r="DP33" s="23"/>
      <c r="DQ33" s="23"/>
      <c r="DR33" s="8"/>
      <c r="DS33" s="23"/>
      <c r="DT33" s="23"/>
      <c r="DU33" s="8"/>
      <c r="DV33" s="23"/>
      <c r="DW33" s="23"/>
      <c r="DX33" s="8"/>
      <c r="DY33" s="23"/>
      <c r="DZ33" s="23"/>
      <c r="EA33" s="8"/>
      <c r="EB33" s="23"/>
      <c r="EC33" s="23"/>
      <c r="ED33" s="8"/>
      <c r="EE33" s="6"/>
      <c r="EF33" s="23"/>
      <c r="EG33" s="6"/>
      <c r="EH33" s="23"/>
      <c r="EI33" s="23"/>
      <c r="EJ33" s="23"/>
      <c r="EK33" s="23"/>
      <c r="EL33" s="23"/>
      <c r="EM33" s="23"/>
      <c r="EN33" s="23"/>
      <c r="EO33" s="23"/>
      <c r="EP33" s="23"/>
      <c r="EQ33" s="23"/>
      <c r="ER33" s="23"/>
      <c r="ES33" s="23"/>
      <c r="ET33" s="23"/>
    </row>
    <row r="34" spans="1:150" x14ac:dyDescent="0.25">
      <c r="A34" s="15"/>
      <c r="B34" s="15"/>
      <c r="C34" s="16"/>
      <c r="D34" s="15"/>
      <c r="E34" s="15"/>
      <c r="F34" s="15"/>
      <c r="G34" s="15"/>
      <c r="H34" s="15"/>
      <c r="I34" s="15"/>
      <c r="J34" s="15"/>
      <c r="K34" s="15"/>
      <c r="L34" s="15"/>
      <c r="M34" s="15"/>
      <c r="N34" s="15"/>
      <c r="O34" s="15"/>
      <c r="P34" s="15"/>
      <c r="Q34" s="15"/>
      <c r="R34" s="15"/>
      <c r="S34" s="16"/>
      <c r="T34" s="16"/>
      <c r="U34" s="16"/>
      <c r="V34" s="16"/>
      <c r="W34" s="16"/>
      <c r="X34" s="16"/>
      <c r="Y34" s="16"/>
      <c r="Z34" s="16"/>
      <c r="AA34" s="13"/>
      <c r="AB34" s="13"/>
      <c r="AC34" s="13"/>
      <c r="AD34" s="13"/>
      <c r="AE34" s="13"/>
      <c r="AF34" s="13"/>
      <c r="AG34" s="13"/>
      <c r="AH34" s="13"/>
      <c r="AI34" s="17"/>
      <c r="AJ34" s="18"/>
      <c r="AK34" s="18"/>
      <c r="AL34" s="18"/>
      <c r="AM34" s="18"/>
      <c r="AN34" s="18"/>
      <c r="AO34" s="18"/>
      <c r="AP34" s="18"/>
      <c r="AQ34" s="18"/>
      <c r="AR34" s="18"/>
      <c r="AS34" s="18"/>
      <c r="AT34" s="18"/>
      <c r="AU34" s="13"/>
      <c r="AV34" s="13"/>
      <c r="AW34" s="13"/>
      <c r="AX34" s="13"/>
      <c r="AY34" s="13"/>
      <c r="AZ34" s="13"/>
      <c r="BA34" s="19"/>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10"/>
      <c r="DE34" s="13"/>
      <c r="DF34" s="11"/>
      <c r="DG34" s="12"/>
      <c r="DH34" s="12"/>
      <c r="DI34" s="12"/>
      <c r="DJ34" s="12"/>
      <c r="DK34" s="12"/>
      <c r="DL34" s="12"/>
      <c r="DM34" s="12"/>
      <c r="DN34" s="12"/>
      <c r="DO34" s="12"/>
      <c r="DP34" s="12"/>
      <c r="DQ34" s="12"/>
      <c r="DR34" s="9"/>
      <c r="DS34" s="9"/>
      <c r="DT34" s="9"/>
      <c r="DU34" s="9"/>
      <c r="DV34" s="9"/>
      <c r="DW34" s="9"/>
      <c r="DX34" s="9"/>
      <c r="DY34" s="9"/>
      <c r="DZ34" s="9"/>
      <c r="EA34" s="9"/>
      <c r="EB34" s="9"/>
      <c r="EC34" s="9"/>
      <c r="ED34" s="9"/>
      <c r="EE34" s="6"/>
      <c r="EF34" s="6"/>
      <c r="EG34" s="6"/>
      <c r="EH34" s="6"/>
      <c r="EI34" s="6"/>
      <c r="EJ34" s="6"/>
      <c r="EK34" s="6"/>
      <c r="EL34" s="6"/>
      <c r="EM34" s="6"/>
      <c r="EN34" s="6"/>
      <c r="EO34" s="6"/>
      <c r="EP34" s="6"/>
      <c r="EQ34" s="6"/>
      <c r="ER34" s="6"/>
      <c r="ES34" s="6"/>
      <c r="ET34" s="6"/>
    </row>
    <row r="35" spans="1:150" x14ac:dyDescent="0.25">
      <c r="AA35" s="3"/>
      <c r="AB35" s="3"/>
      <c r="AC35" s="3"/>
      <c r="AD35" s="3"/>
      <c r="AE35" s="3"/>
      <c r="AF35" s="3"/>
      <c r="AG35" s="3"/>
      <c r="AH35" s="3"/>
      <c r="AI35" s="3"/>
      <c r="AJ35" s="3"/>
      <c r="AK35" s="3"/>
      <c r="AL35" s="3"/>
      <c r="AM35" s="3"/>
      <c r="AN35" s="3"/>
      <c r="AO35" s="3"/>
      <c r="AP35" s="3"/>
      <c r="AQ35" s="3"/>
      <c r="AR35" s="3"/>
      <c r="AS35" s="3"/>
      <c r="AT35" s="3"/>
      <c r="AU35" s="3"/>
      <c r="AV35" s="3"/>
      <c r="AW35" s="14"/>
      <c r="AX35" s="14"/>
      <c r="AY35" s="3"/>
      <c r="AZ35" s="14"/>
      <c r="BA35" s="14"/>
      <c r="BC35" s="3"/>
      <c r="BD35" s="3"/>
      <c r="BE35" s="2"/>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row>
    <row r="36" spans="1:150" x14ac:dyDescent="0.25">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row>
    <row r="37" spans="1:150" x14ac:dyDescent="0.25">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row>
    <row r="38" spans="1:150" x14ac:dyDescent="0.25">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row>
    <row r="39" spans="1:150" x14ac:dyDescent="0.25">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row>
    <row r="40" spans="1:150" x14ac:dyDescent="0.25">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row>
  </sheetData>
  <sheetProtection sheet="1" objects="1" scenarios="1" selectLockedCells="1"/>
  <mergeCells count="751">
    <mergeCell ref="AW31:AZ31"/>
    <mergeCell ref="AW32:AZ32"/>
    <mergeCell ref="AW33:AZ33"/>
    <mergeCell ref="AR24:AU24"/>
    <mergeCell ref="AR25:AU25"/>
    <mergeCell ref="AR26:AU26"/>
    <mergeCell ref="AR27:AU27"/>
    <mergeCell ref="AR28:AU28"/>
    <mergeCell ref="AO27:AP27"/>
    <mergeCell ref="AW28:AZ28"/>
    <mergeCell ref="AW29:AZ29"/>
    <mergeCell ref="AW30:AZ30"/>
    <mergeCell ref="AW27:AZ27"/>
    <mergeCell ref="AO29:AP29"/>
    <mergeCell ref="AO30:AP30"/>
    <mergeCell ref="AO31:AP31"/>
    <mergeCell ref="AO32:AP32"/>
    <mergeCell ref="AO33:AP33"/>
    <mergeCell ref="U23:V23"/>
    <mergeCell ref="U32:V32"/>
    <mergeCell ref="W32:X32"/>
    <mergeCell ref="Y32:AB32"/>
    <mergeCell ref="U33:V33"/>
    <mergeCell ref="W33:X33"/>
    <mergeCell ref="Y33:AB33"/>
    <mergeCell ref="U29:V29"/>
    <mergeCell ref="W29:X29"/>
    <mergeCell ref="Y29:AB29"/>
    <mergeCell ref="U30:V30"/>
    <mergeCell ref="W30:X30"/>
    <mergeCell ref="Y30:AB30"/>
    <mergeCell ref="U31:V31"/>
    <mergeCell ref="W31:X31"/>
    <mergeCell ref="Y31:AB31"/>
    <mergeCell ref="U27:V27"/>
    <mergeCell ref="W27:X27"/>
    <mergeCell ref="Y27:AB27"/>
    <mergeCell ref="U28:V28"/>
    <mergeCell ref="W28:X28"/>
    <mergeCell ref="Y28:AB28"/>
    <mergeCell ref="U26:V26"/>
    <mergeCell ref="W26:X26"/>
    <mergeCell ref="Y26:AB26"/>
    <mergeCell ref="D27:S27"/>
    <mergeCell ref="D28:S28"/>
    <mergeCell ref="D29:S29"/>
    <mergeCell ref="D30:S30"/>
    <mergeCell ref="A7:F7"/>
    <mergeCell ref="G7:H7"/>
    <mergeCell ref="I7:J7"/>
    <mergeCell ref="K7:L7"/>
    <mergeCell ref="M7:N7"/>
    <mergeCell ref="O7:P7"/>
    <mergeCell ref="Q7:S7"/>
    <mergeCell ref="D22:S22"/>
    <mergeCell ref="D23:S23"/>
    <mergeCell ref="D24:S24"/>
    <mergeCell ref="D25:S25"/>
    <mergeCell ref="D26:S26"/>
    <mergeCell ref="C9:C33"/>
    <mergeCell ref="A9:B9"/>
    <mergeCell ref="A29:B29"/>
    <mergeCell ref="A28:B28"/>
    <mergeCell ref="A27:B27"/>
    <mergeCell ref="A26:B26"/>
    <mergeCell ref="A25:B25"/>
    <mergeCell ref="A24:B24"/>
    <mergeCell ref="W23:X23"/>
    <mergeCell ref="Y23:AB23"/>
    <mergeCell ref="A1:CV2"/>
    <mergeCell ref="U9:AB9"/>
    <mergeCell ref="U17:V17"/>
    <mergeCell ref="W17:X17"/>
    <mergeCell ref="Y17:AB17"/>
    <mergeCell ref="U18:V18"/>
    <mergeCell ref="W18:X18"/>
    <mergeCell ref="Y18:AB18"/>
    <mergeCell ref="U19:V19"/>
    <mergeCell ref="W19:X19"/>
    <mergeCell ref="U13:V13"/>
    <mergeCell ref="A3:L3"/>
    <mergeCell ref="A4:L4"/>
    <mergeCell ref="A5:L5"/>
    <mergeCell ref="D17:S17"/>
    <mergeCell ref="M4:N4"/>
    <mergeCell ref="U21:V21"/>
    <mergeCell ref="W21:X21"/>
    <mergeCell ref="Y21:AB21"/>
    <mergeCell ref="U22:V22"/>
    <mergeCell ref="W22:X22"/>
    <mergeCell ref="Y22:AB22"/>
    <mergeCell ref="M3:N3"/>
    <mergeCell ref="M5:N5"/>
    <mergeCell ref="A33:B33"/>
    <mergeCell ref="A32:B32"/>
    <mergeCell ref="A31:B31"/>
    <mergeCell ref="A30:B30"/>
    <mergeCell ref="A11:B11"/>
    <mergeCell ref="A19:B19"/>
    <mergeCell ref="A18:B18"/>
    <mergeCell ref="A17:B17"/>
    <mergeCell ref="A14:B14"/>
    <mergeCell ref="A13:B13"/>
    <mergeCell ref="A12:B12"/>
    <mergeCell ref="A23:B23"/>
    <mergeCell ref="A22:B22"/>
    <mergeCell ref="A21:B21"/>
    <mergeCell ref="A20:B20"/>
    <mergeCell ref="D31:S31"/>
    <mergeCell ref="D32:S32"/>
    <mergeCell ref="D33:S33"/>
    <mergeCell ref="D18:S18"/>
    <mergeCell ref="D19:S19"/>
    <mergeCell ref="A15:B15"/>
    <mergeCell ref="A16:B16"/>
    <mergeCell ref="A10:B10"/>
    <mergeCell ref="D9:S9"/>
    <mergeCell ref="D10:S10"/>
    <mergeCell ref="D11:S11"/>
    <mergeCell ref="D12:S12"/>
    <mergeCell ref="D13:S13"/>
    <mergeCell ref="D14:S14"/>
    <mergeCell ref="D15:S15"/>
    <mergeCell ref="D16:S16"/>
    <mergeCell ref="D20:S20"/>
    <mergeCell ref="D21:S21"/>
    <mergeCell ref="Y11:AB11"/>
    <mergeCell ref="Y12:AB12"/>
    <mergeCell ref="Y19:AB19"/>
    <mergeCell ref="U20:V20"/>
    <mergeCell ref="W20:X20"/>
    <mergeCell ref="U16:V16"/>
    <mergeCell ref="W16:X16"/>
    <mergeCell ref="Y16:AB16"/>
    <mergeCell ref="Y20:AB20"/>
    <mergeCell ref="U14:V14"/>
    <mergeCell ref="W14:X14"/>
    <mergeCell ref="Y14:AB14"/>
    <mergeCell ref="U15:V15"/>
    <mergeCell ref="W15:X15"/>
    <mergeCell ref="Y15:AB15"/>
    <mergeCell ref="W13:X13"/>
    <mergeCell ref="Y13:AB13"/>
    <mergeCell ref="X3:Y3"/>
    <mergeCell ref="U24:V24"/>
    <mergeCell ref="W24:X24"/>
    <mergeCell ref="Y24:AB24"/>
    <mergeCell ref="U25:V25"/>
    <mergeCell ref="W25:X25"/>
    <mergeCell ref="Y25:AB25"/>
    <mergeCell ref="U10:V10"/>
    <mergeCell ref="W10:X10"/>
    <mergeCell ref="U11:V11"/>
    <mergeCell ref="W11:X11"/>
    <mergeCell ref="U12:V12"/>
    <mergeCell ref="W12:X12"/>
    <mergeCell ref="O3:W3"/>
    <mergeCell ref="O4:W4"/>
    <mergeCell ref="O5:R5"/>
    <mergeCell ref="T5:W5"/>
    <mergeCell ref="Z3:AH3"/>
    <mergeCell ref="X4:Y4"/>
    <mergeCell ref="Z4:AH4"/>
    <mergeCell ref="X5:Y5"/>
    <mergeCell ref="Z5:AC5"/>
    <mergeCell ref="AE5:AH5"/>
    <mergeCell ref="Y10:AB10"/>
    <mergeCell ref="DN9:DO9"/>
    <mergeCell ref="DQ9:DR9"/>
    <mergeCell ref="DT9:DU9"/>
    <mergeCell ref="DW9:DX9"/>
    <mergeCell ref="DZ9:EA9"/>
    <mergeCell ref="EC9:ED9"/>
    <mergeCell ref="U7:Z7"/>
    <mergeCell ref="AA7:AB7"/>
    <mergeCell ref="AC7:AD7"/>
    <mergeCell ref="AE7:AF7"/>
    <mergeCell ref="AG7:AH7"/>
    <mergeCell ref="AI7:AJ7"/>
    <mergeCell ref="AK7:AM7"/>
    <mergeCell ref="DH9:DI9"/>
    <mergeCell ref="DK9:DL9"/>
    <mergeCell ref="AL9:AM9"/>
    <mergeCell ref="BZ9:CD9"/>
    <mergeCell ref="CF9:CJ9"/>
    <mergeCell ref="CL9:CP9"/>
    <mergeCell ref="CR9:CV9"/>
    <mergeCell ref="BT9:BX9"/>
    <mergeCell ref="AR9:AU9"/>
    <mergeCell ref="AW9:AZ9"/>
    <mergeCell ref="AO9:AP9"/>
    <mergeCell ref="CL3:CM3"/>
    <mergeCell ref="CN3:CV3"/>
    <mergeCell ref="CL4:CM4"/>
    <mergeCell ref="CN4:CV4"/>
    <mergeCell ref="CL5:CM5"/>
    <mergeCell ref="CN5:CQ5"/>
    <mergeCell ref="CS5:CV5"/>
    <mergeCell ref="BP3:BQ3"/>
    <mergeCell ref="BR3:BZ3"/>
    <mergeCell ref="BP4:BQ4"/>
    <mergeCell ref="BR4:BZ4"/>
    <mergeCell ref="BP5:BQ5"/>
    <mergeCell ref="BR5:BU5"/>
    <mergeCell ref="BW5:BZ5"/>
    <mergeCell ref="CA3:CB3"/>
    <mergeCell ref="CC3:CK3"/>
    <mergeCell ref="CA4:CB4"/>
    <mergeCell ref="CC4:CK4"/>
    <mergeCell ref="CA5:CB5"/>
    <mergeCell ref="CC5:CF5"/>
    <mergeCell ref="CH5:CK5"/>
    <mergeCell ref="BG3:BO3"/>
    <mergeCell ref="BE4:BF4"/>
    <mergeCell ref="BG4:BO4"/>
    <mergeCell ref="BE5:BF5"/>
    <mergeCell ref="BG5:BJ5"/>
    <mergeCell ref="BL5:BO5"/>
    <mergeCell ref="AI3:AJ3"/>
    <mergeCell ref="AK3:AS3"/>
    <mergeCell ref="AI4:AJ4"/>
    <mergeCell ref="AK4:AS4"/>
    <mergeCell ref="BE3:BF3"/>
    <mergeCell ref="AI5:AJ5"/>
    <mergeCell ref="AK5:AN5"/>
    <mergeCell ref="AP5:AS5"/>
    <mergeCell ref="AV3:BD3"/>
    <mergeCell ref="AT4:AU4"/>
    <mergeCell ref="AV4:BD4"/>
    <mergeCell ref="AT5:AU5"/>
    <mergeCell ref="AV5:AY5"/>
    <mergeCell ref="BA5:BD5"/>
    <mergeCell ref="AT3:AU3"/>
    <mergeCell ref="AS7:AW7"/>
    <mergeCell ref="BB9:BF9"/>
    <mergeCell ref="BH9:BL9"/>
    <mergeCell ref="BB7:CV8"/>
    <mergeCell ref="AL14:AM14"/>
    <mergeCell ref="AL15:AM15"/>
    <mergeCell ref="AL16:AM16"/>
    <mergeCell ref="AL17:AM17"/>
    <mergeCell ref="AL18:AM18"/>
    <mergeCell ref="BT11:BU11"/>
    <mergeCell ref="AL10:AM10"/>
    <mergeCell ref="AL11:AM11"/>
    <mergeCell ref="AL12:AM12"/>
    <mergeCell ref="AL13:AM13"/>
    <mergeCell ref="AO7:AR7"/>
    <mergeCell ref="BN9:BR9"/>
    <mergeCell ref="BV11:BX11"/>
    <mergeCell ref="BZ11:CA11"/>
    <mergeCell ref="CB11:CD11"/>
    <mergeCell ref="CF11:CG11"/>
    <mergeCell ref="CH11:CJ11"/>
    <mergeCell ref="CL11:CM11"/>
    <mergeCell ref="CN11:CP11"/>
    <mergeCell ref="AL22:AM22"/>
    <mergeCell ref="AL23:AM23"/>
    <mergeCell ref="AR19:AU19"/>
    <mergeCell ref="AR20:AU20"/>
    <mergeCell ref="AR21:AU21"/>
    <mergeCell ref="AR22:AU22"/>
    <mergeCell ref="AR23:AU23"/>
    <mergeCell ref="BD15:BF15"/>
    <mergeCell ref="BH15:BI15"/>
    <mergeCell ref="BJ15:BL15"/>
    <mergeCell ref="BN15:BO15"/>
    <mergeCell ref="BP15:BR15"/>
    <mergeCell ref="BT15:BU15"/>
    <mergeCell ref="BV15:BX15"/>
    <mergeCell ref="BB13:BC13"/>
    <mergeCell ref="BD13:BF13"/>
    <mergeCell ref="BH13:BI13"/>
    <mergeCell ref="BJ13:BL13"/>
    <mergeCell ref="BN13:BO13"/>
    <mergeCell ref="BP13:BR13"/>
    <mergeCell ref="BT13:BU13"/>
    <mergeCell ref="BV13:BX13"/>
    <mergeCell ref="BB19:BC19"/>
    <mergeCell ref="BD19:BF19"/>
    <mergeCell ref="BH19:BI19"/>
    <mergeCell ref="BJ19:BL19"/>
    <mergeCell ref="BN19:BO19"/>
    <mergeCell ref="BP19:BR19"/>
    <mergeCell ref="BT19:BU19"/>
    <mergeCell ref="BV19:BX19"/>
    <mergeCell ref="BB17:BC17"/>
    <mergeCell ref="BD17:BF17"/>
    <mergeCell ref="BH17:BI17"/>
    <mergeCell ref="BJ17:BL17"/>
    <mergeCell ref="BN17:BO17"/>
    <mergeCell ref="BP17:BR17"/>
    <mergeCell ref="BT17:BU17"/>
    <mergeCell ref="BV17:BX17"/>
    <mergeCell ref="BB15:BC15"/>
    <mergeCell ref="BB23:BC23"/>
    <mergeCell ref="BD23:BF23"/>
    <mergeCell ref="BH23:BI23"/>
    <mergeCell ref="BJ23:BL23"/>
    <mergeCell ref="BN23:BO23"/>
    <mergeCell ref="BP23:BR23"/>
    <mergeCell ref="BT23:BU23"/>
    <mergeCell ref="BV23:BX23"/>
    <mergeCell ref="BB21:BC21"/>
    <mergeCell ref="BD21:BF21"/>
    <mergeCell ref="BH21:BI21"/>
    <mergeCell ref="BJ21:BL21"/>
    <mergeCell ref="BN21:BO21"/>
    <mergeCell ref="BP21:BR21"/>
    <mergeCell ref="BT21:BU21"/>
    <mergeCell ref="BV21:BX21"/>
    <mergeCell ref="BD27:BF27"/>
    <mergeCell ref="BH27:BI27"/>
    <mergeCell ref="BJ27:BL27"/>
    <mergeCell ref="BN27:BO27"/>
    <mergeCell ref="BP27:BR27"/>
    <mergeCell ref="BT27:BU27"/>
    <mergeCell ref="BV27:BX27"/>
    <mergeCell ref="BB25:BC25"/>
    <mergeCell ref="BD25:BF25"/>
    <mergeCell ref="BH25:BI25"/>
    <mergeCell ref="BJ25:BL25"/>
    <mergeCell ref="BN25:BO25"/>
    <mergeCell ref="BP25:BR25"/>
    <mergeCell ref="BT25:BU25"/>
    <mergeCell ref="BV25:BX25"/>
    <mergeCell ref="CB10:CD10"/>
    <mergeCell ref="CF10:CG10"/>
    <mergeCell ref="CH10:CJ10"/>
    <mergeCell ref="CL10:CM10"/>
    <mergeCell ref="CN10:CP10"/>
    <mergeCell ref="CR10:CS10"/>
    <mergeCell ref="CT10:CV10"/>
    <mergeCell ref="BB31:BC31"/>
    <mergeCell ref="BD31:BF31"/>
    <mergeCell ref="BH31:BI31"/>
    <mergeCell ref="BJ31:BL31"/>
    <mergeCell ref="BN31:BO31"/>
    <mergeCell ref="BP31:BR31"/>
    <mergeCell ref="BT31:BU31"/>
    <mergeCell ref="BV31:BX31"/>
    <mergeCell ref="BB29:BC29"/>
    <mergeCell ref="BD29:BF29"/>
    <mergeCell ref="BH29:BI29"/>
    <mergeCell ref="BJ29:BL29"/>
    <mergeCell ref="BN29:BO29"/>
    <mergeCell ref="BP29:BR29"/>
    <mergeCell ref="BT29:BU29"/>
    <mergeCell ref="BV29:BX29"/>
    <mergeCell ref="BB27:BC27"/>
    <mergeCell ref="BB10:BC10"/>
    <mergeCell ref="BD10:BF10"/>
    <mergeCell ref="BH10:BI10"/>
    <mergeCell ref="BJ10:BL10"/>
    <mergeCell ref="BN10:BO10"/>
    <mergeCell ref="BP10:BR10"/>
    <mergeCell ref="BT10:BU10"/>
    <mergeCell ref="BV10:BX10"/>
    <mergeCell ref="BZ10:CA10"/>
    <mergeCell ref="CR11:CS11"/>
    <mergeCell ref="CT11:CV11"/>
    <mergeCell ref="BB12:BC12"/>
    <mergeCell ref="BD12:BF12"/>
    <mergeCell ref="BH12:BI12"/>
    <mergeCell ref="BJ12:BL12"/>
    <mergeCell ref="BN12:BO12"/>
    <mergeCell ref="BP12:BR12"/>
    <mergeCell ref="BT12:BU12"/>
    <mergeCell ref="BV12:BX12"/>
    <mergeCell ref="BZ12:CA12"/>
    <mergeCell ref="CB12:CD12"/>
    <mergeCell ref="CF12:CG12"/>
    <mergeCell ref="CH12:CJ12"/>
    <mergeCell ref="CL12:CM12"/>
    <mergeCell ref="CN12:CP12"/>
    <mergeCell ref="CR12:CS12"/>
    <mergeCell ref="CT12:CV12"/>
    <mergeCell ref="BB11:BC11"/>
    <mergeCell ref="BD11:BF11"/>
    <mergeCell ref="BH11:BI11"/>
    <mergeCell ref="BJ11:BL11"/>
    <mergeCell ref="BN11:BO11"/>
    <mergeCell ref="BP11:BR11"/>
    <mergeCell ref="CL13:CM13"/>
    <mergeCell ref="CN13:CP13"/>
    <mergeCell ref="CR13:CS13"/>
    <mergeCell ref="CT13:CV13"/>
    <mergeCell ref="BB14:BC14"/>
    <mergeCell ref="BD14:BF14"/>
    <mergeCell ref="BH14:BI14"/>
    <mergeCell ref="BJ14:BL14"/>
    <mergeCell ref="BN14:BO14"/>
    <mergeCell ref="BP14:BR14"/>
    <mergeCell ref="BT14:BU14"/>
    <mergeCell ref="BV14:BX14"/>
    <mergeCell ref="BZ14:CA14"/>
    <mergeCell ref="CB14:CD14"/>
    <mergeCell ref="CF14:CG14"/>
    <mergeCell ref="CH14:CJ14"/>
    <mergeCell ref="CL14:CM14"/>
    <mergeCell ref="CN14:CP14"/>
    <mergeCell ref="CR14:CS14"/>
    <mergeCell ref="CT14:CV14"/>
    <mergeCell ref="BZ13:CA13"/>
    <mergeCell ref="CB13:CD13"/>
    <mergeCell ref="CF13:CG13"/>
    <mergeCell ref="CH13:CJ13"/>
    <mergeCell ref="BZ15:CA15"/>
    <mergeCell ref="CB15:CD15"/>
    <mergeCell ref="CF15:CG15"/>
    <mergeCell ref="CH15:CJ15"/>
    <mergeCell ref="CL15:CM15"/>
    <mergeCell ref="CN15:CP15"/>
    <mergeCell ref="CR15:CS15"/>
    <mergeCell ref="CT15:CV15"/>
    <mergeCell ref="BB16:BC16"/>
    <mergeCell ref="BD16:BF16"/>
    <mergeCell ref="BH16:BI16"/>
    <mergeCell ref="BJ16:BL16"/>
    <mergeCell ref="BN16:BO16"/>
    <mergeCell ref="BP16:BR16"/>
    <mergeCell ref="BT16:BU16"/>
    <mergeCell ref="BV16:BX16"/>
    <mergeCell ref="BZ16:CA16"/>
    <mergeCell ref="CB16:CD16"/>
    <mergeCell ref="CF16:CG16"/>
    <mergeCell ref="CH16:CJ16"/>
    <mergeCell ref="CL16:CM16"/>
    <mergeCell ref="CN16:CP16"/>
    <mergeCell ref="CR16:CS16"/>
    <mergeCell ref="CT16:CV16"/>
    <mergeCell ref="BZ17:CA17"/>
    <mergeCell ref="CB17:CD17"/>
    <mergeCell ref="CF17:CG17"/>
    <mergeCell ref="CH17:CJ17"/>
    <mergeCell ref="CL17:CM17"/>
    <mergeCell ref="CN17:CP17"/>
    <mergeCell ref="CR17:CS17"/>
    <mergeCell ref="CT17:CV17"/>
    <mergeCell ref="BB18:BC18"/>
    <mergeCell ref="BD18:BF18"/>
    <mergeCell ref="BH18:BI18"/>
    <mergeCell ref="BJ18:BL18"/>
    <mergeCell ref="BN18:BO18"/>
    <mergeCell ref="BP18:BR18"/>
    <mergeCell ref="BT18:BU18"/>
    <mergeCell ref="BV18:BX18"/>
    <mergeCell ref="BZ18:CA18"/>
    <mergeCell ref="CB18:CD18"/>
    <mergeCell ref="CF18:CG18"/>
    <mergeCell ref="CH18:CJ18"/>
    <mergeCell ref="CL18:CM18"/>
    <mergeCell ref="CN18:CP18"/>
    <mergeCell ref="CR18:CS18"/>
    <mergeCell ref="CT18:CV18"/>
    <mergeCell ref="BZ19:CA19"/>
    <mergeCell ref="CB19:CD19"/>
    <mergeCell ref="CF19:CG19"/>
    <mergeCell ref="CH19:CJ19"/>
    <mergeCell ref="CL19:CM19"/>
    <mergeCell ref="CN19:CP19"/>
    <mergeCell ref="CR19:CS19"/>
    <mergeCell ref="CT19:CV19"/>
    <mergeCell ref="BB20:BC20"/>
    <mergeCell ref="BD20:BF20"/>
    <mergeCell ref="BH20:BI20"/>
    <mergeCell ref="BJ20:BL20"/>
    <mergeCell ref="BN20:BO20"/>
    <mergeCell ref="BP20:BR20"/>
    <mergeCell ref="BT20:BU20"/>
    <mergeCell ref="BV20:BX20"/>
    <mergeCell ref="BZ20:CA20"/>
    <mergeCell ref="CB20:CD20"/>
    <mergeCell ref="CF20:CG20"/>
    <mergeCell ref="CH20:CJ20"/>
    <mergeCell ref="CL20:CM20"/>
    <mergeCell ref="CN20:CP20"/>
    <mergeCell ref="CR20:CS20"/>
    <mergeCell ref="CT20:CV20"/>
    <mergeCell ref="BZ21:CA21"/>
    <mergeCell ref="CB21:CD21"/>
    <mergeCell ref="CF21:CG21"/>
    <mergeCell ref="CH21:CJ21"/>
    <mergeCell ref="CL21:CM21"/>
    <mergeCell ref="CN21:CP21"/>
    <mergeCell ref="CR21:CS21"/>
    <mergeCell ref="CT21:CV21"/>
    <mergeCell ref="BB22:BC22"/>
    <mergeCell ref="BD22:BF22"/>
    <mergeCell ref="BH22:BI22"/>
    <mergeCell ref="BJ22:BL22"/>
    <mergeCell ref="BN22:BO22"/>
    <mergeCell ref="BP22:BR22"/>
    <mergeCell ref="BT22:BU22"/>
    <mergeCell ref="BV22:BX22"/>
    <mergeCell ref="BZ22:CA22"/>
    <mergeCell ref="CB22:CD22"/>
    <mergeCell ref="CF22:CG22"/>
    <mergeCell ref="CH22:CJ22"/>
    <mergeCell ref="CL22:CM22"/>
    <mergeCell ref="CN22:CP22"/>
    <mergeCell ref="CR22:CS22"/>
    <mergeCell ref="CT22:CV22"/>
    <mergeCell ref="BZ23:CA23"/>
    <mergeCell ref="CB23:CD23"/>
    <mergeCell ref="CF23:CG23"/>
    <mergeCell ref="CH23:CJ23"/>
    <mergeCell ref="CL23:CM23"/>
    <mergeCell ref="CN23:CP23"/>
    <mergeCell ref="CR23:CS23"/>
    <mergeCell ref="CT23:CV23"/>
    <mergeCell ref="BB24:BC24"/>
    <mergeCell ref="BD24:BF24"/>
    <mergeCell ref="BH24:BI24"/>
    <mergeCell ref="BJ24:BL24"/>
    <mergeCell ref="BN24:BO24"/>
    <mergeCell ref="BP24:BR24"/>
    <mergeCell ref="BT24:BU24"/>
    <mergeCell ref="BV24:BX24"/>
    <mergeCell ref="BZ24:CA24"/>
    <mergeCell ref="CB24:CD24"/>
    <mergeCell ref="CF24:CG24"/>
    <mergeCell ref="CH24:CJ24"/>
    <mergeCell ref="CL24:CM24"/>
    <mergeCell ref="CN24:CP24"/>
    <mergeCell ref="CR24:CS24"/>
    <mergeCell ref="CT24:CV24"/>
    <mergeCell ref="BZ25:CA25"/>
    <mergeCell ref="CB25:CD25"/>
    <mergeCell ref="CF25:CG25"/>
    <mergeCell ref="CH25:CJ25"/>
    <mergeCell ref="CL25:CM25"/>
    <mergeCell ref="CN25:CP25"/>
    <mergeCell ref="CR25:CS25"/>
    <mergeCell ref="CT25:CV25"/>
    <mergeCell ref="BB26:BC26"/>
    <mergeCell ref="BD26:BF26"/>
    <mergeCell ref="BH26:BI26"/>
    <mergeCell ref="BJ26:BL26"/>
    <mergeCell ref="BN26:BO26"/>
    <mergeCell ref="BP26:BR26"/>
    <mergeCell ref="BT26:BU26"/>
    <mergeCell ref="BV26:BX26"/>
    <mergeCell ref="BZ26:CA26"/>
    <mergeCell ref="CB26:CD26"/>
    <mergeCell ref="CF26:CG26"/>
    <mergeCell ref="CH26:CJ26"/>
    <mergeCell ref="CL26:CM26"/>
    <mergeCell ref="CN26:CP26"/>
    <mergeCell ref="CR26:CS26"/>
    <mergeCell ref="CT26:CV26"/>
    <mergeCell ref="BZ27:CA27"/>
    <mergeCell ref="CB27:CD27"/>
    <mergeCell ref="CF27:CG27"/>
    <mergeCell ref="CH27:CJ27"/>
    <mergeCell ref="CL27:CM27"/>
    <mergeCell ref="CN27:CP27"/>
    <mergeCell ref="CR27:CS27"/>
    <mergeCell ref="CT27:CV27"/>
    <mergeCell ref="BB28:BC28"/>
    <mergeCell ref="BD28:BF28"/>
    <mergeCell ref="BH28:BI28"/>
    <mergeCell ref="BJ28:BL28"/>
    <mergeCell ref="BN28:BO28"/>
    <mergeCell ref="BP28:BR28"/>
    <mergeCell ref="BT28:BU28"/>
    <mergeCell ref="BV28:BX28"/>
    <mergeCell ref="BZ28:CA28"/>
    <mergeCell ref="CB28:CD28"/>
    <mergeCell ref="CF28:CG28"/>
    <mergeCell ref="CH28:CJ28"/>
    <mergeCell ref="CL28:CM28"/>
    <mergeCell ref="CN28:CP28"/>
    <mergeCell ref="CR28:CS28"/>
    <mergeCell ref="CT28:CV28"/>
    <mergeCell ref="BZ29:CA29"/>
    <mergeCell ref="CB29:CD29"/>
    <mergeCell ref="CF29:CG29"/>
    <mergeCell ref="CH29:CJ29"/>
    <mergeCell ref="CL29:CM29"/>
    <mergeCell ref="CN29:CP29"/>
    <mergeCell ref="CR29:CS29"/>
    <mergeCell ref="CT29:CV29"/>
    <mergeCell ref="BB30:BC30"/>
    <mergeCell ref="BD30:BF30"/>
    <mergeCell ref="BH30:BI30"/>
    <mergeCell ref="BJ30:BL30"/>
    <mergeCell ref="BN30:BO30"/>
    <mergeCell ref="BP30:BR30"/>
    <mergeCell ref="BT30:BU30"/>
    <mergeCell ref="BV30:BX30"/>
    <mergeCell ref="BZ30:CA30"/>
    <mergeCell ref="CB30:CD30"/>
    <mergeCell ref="CF30:CG30"/>
    <mergeCell ref="CH30:CJ30"/>
    <mergeCell ref="CL30:CM30"/>
    <mergeCell ref="CN30:CP30"/>
    <mergeCell ref="CR30:CS30"/>
    <mergeCell ref="CT30:CV30"/>
    <mergeCell ref="CT31:CV31"/>
    <mergeCell ref="BB32:BC32"/>
    <mergeCell ref="BD32:BF32"/>
    <mergeCell ref="BH32:BI32"/>
    <mergeCell ref="BJ32:BL32"/>
    <mergeCell ref="BN32:BO32"/>
    <mergeCell ref="BP32:BR32"/>
    <mergeCell ref="BT32:BU32"/>
    <mergeCell ref="BV32:BX32"/>
    <mergeCell ref="BZ32:CA32"/>
    <mergeCell ref="CB32:CD32"/>
    <mergeCell ref="CF32:CG32"/>
    <mergeCell ref="CH32:CJ32"/>
    <mergeCell ref="CL32:CM32"/>
    <mergeCell ref="CN32:CP32"/>
    <mergeCell ref="CR32:CS32"/>
    <mergeCell ref="CT32:CV32"/>
    <mergeCell ref="AD30:AE30"/>
    <mergeCell ref="CB33:CD33"/>
    <mergeCell ref="CF33:CG33"/>
    <mergeCell ref="CH33:CJ33"/>
    <mergeCell ref="CL33:CM33"/>
    <mergeCell ref="CN33:CP33"/>
    <mergeCell ref="CR33:CS33"/>
    <mergeCell ref="CT33:CV33"/>
    <mergeCell ref="BB33:BC33"/>
    <mergeCell ref="BD33:BF33"/>
    <mergeCell ref="BH33:BI33"/>
    <mergeCell ref="BJ33:BL33"/>
    <mergeCell ref="BN33:BO33"/>
    <mergeCell ref="BP33:BR33"/>
    <mergeCell ref="BT33:BU33"/>
    <mergeCell ref="BV33:BX33"/>
    <mergeCell ref="BZ33:CA33"/>
    <mergeCell ref="BZ31:CA31"/>
    <mergeCell ref="CB31:CD31"/>
    <mergeCell ref="CF31:CG31"/>
    <mergeCell ref="CH31:CJ31"/>
    <mergeCell ref="CL31:CM31"/>
    <mergeCell ref="CN31:CP31"/>
    <mergeCell ref="CR31:CS31"/>
    <mergeCell ref="AD31:AE31"/>
    <mergeCell ref="AD32:AE32"/>
    <mergeCell ref="AD33:AE33"/>
    <mergeCell ref="AD9:AE9"/>
    <mergeCell ref="AD10:AE10"/>
    <mergeCell ref="AD11:AE11"/>
    <mergeCell ref="AD12:AE12"/>
    <mergeCell ref="AD13:AE13"/>
    <mergeCell ref="AD14:AE14"/>
    <mergeCell ref="AD15:AE15"/>
    <mergeCell ref="AD16:AE16"/>
    <mergeCell ref="AD17:AE17"/>
    <mergeCell ref="AD18:AE18"/>
    <mergeCell ref="AD19:AE19"/>
    <mergeCell ref="AD20:AE20"/>
    <mergeCell ref="AD21:AE21"/>
    <mergeCell ref="AD22:AE22"/>
    <mergeCell ref="AD23:AE23"/>
    <mergeCell ref="AD24:AE24"/>
    <mergeCell ref="AD25:AE25"/>
    <mergeCell ref="AD26:AE26"/>
    <mergeCell ref="AD27:AE27"/>
    <mergeCell ref="AD28:AE28"/>
    <mergeCell ref="AD29:AE29"/>
    <mergeCell ref="AW18:AZ18"/>
    <mergeCell ref="AW19:AZ19"/>
    <mergeCell ref="AW20:AZ20"/>
    <mergeCell ref="AW21:AZ21"/>
    <mergeCell ref="AW22:AZ22"/>
    <mergeCell ref="AW23:AZ23"/>
    <mergeCell ref="AW24:AZ24"/>
    <mergeCell ref="AW25:AZ25"/>
    <mergeCell ref="AW26:AZ26"/>
    <mergeCell ref="AW10:AZ10"/>
    <mergeCell ref="AW11:AZ11"/>
    <mergeCell ref="AW12:AZ12"/>
    <mergeCell ref="AW13:AZ13"/>
    <mergeCell ref="AW14:AZ14"/>
    <mergeCell ref="AW15:AZ15"/>
    <mergeCell ref="AW16:AZ16"/>
    <mergeCell ref="AW17:AZ17"/>
    <mergeCell ref="AR10:AU10"/>
    <mergeCell ref="AR11:AU11"/>
    <mergeCell ref="AR12:AU12"/>
    <mergeCell ref="AR13:AU13"/>
    <mergeCell ref="AR14:AU14"/>
    <mergeCell ref="AR15:AU15"/>
    <mergeCell ref="AR16:AU16"/>
    <mergeCell ref="AR17:AU17"/>
    <mergeCell ref="AR18:AU18"/>
    <mergeCell ref="AR29:AU29"/>
    <mergeCell ref="AR30:AU30"/>
    <mergeCell ref="AR31:AU31"/>
    <mergeCell ref="AR32:AU32"/>
    <mergeCell ref="AR33:AU33"/>
    <mergeCell ref="AG9:AJ9"/>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AO18:AP18"/>
    <mergeCell ref="AO19:AP19"/>
    <mergeCell ref="AO20:AP20"/>
    <mergeCell ref="AO21:AP21"/>
    <mergeCell ref="AO22:AP22"/>
    <mergeCell ref="AO23:AP23"/>
    <mergeCell ref="AO24:AP24"/>
    <mergeCell ref="AO25:AP25"/>
    <mergeCell ref="AO26:AP26"/>
    <mergeCell ref="AL24:AM24"/>
    <mergeCell ref="AL25:AM25"/>
    <mergeCell ref="AL26:AM26"/>
    <mergeCell ref="AL27:AM27"/>
    <mergeCell ref="AL19:AM19"/>
    <mergeCell ref="AL20:AM20"/>
    <mergeCell ref="AL21:AM21"/>
    <mergeCell ref="AO10:AP10"/>
    <mergeCell ref="AO11:AP11"/>
    <mergeCell ref="AO12:AP12"/>
    <mergeCell ref="AO13:AP13"/>
    <mergeCell ref="AO14:AP14"/>
    <mergeCell ref="AO15:AP15"/>
    <mergeCell ref="AO16:AP16"/>
    <mergeCell ref="AO17:AP17"/>
    <mergeCell ref="AO28:AP28"/>
    <mergeCell ref="AG28:AJ28"/>
    <mergeCell ref="AG29:AJ29"/>
    <mergeCell ref="AG30:AJ30"/>
    <mergeCell ref="AG31:AJ31"/>
    <mergeCell ref="AG32:AJ32"/>
    <mergeCell ref="AG33:AJ33"/>
    <mergeCell ref="AL28:AM28"/>
    <mergeCell ref="AL29:AM29"/>
    <mergeCell ref="AL30:AM30"/>
    <mergeCell ref="AL31:AM31"/>
    <mergeCell ref="AL32:AM32"/>
    <mergeCell ref="AL33:AM33"/>
  </mergeCells>
  <conditionalFormatting sqref="AD10:AD33 AE10">
    <cfRule type="cellIs" dxfId="2" priority="20" operator="equal">
      <formula>0</formula>
    </cfRule>
  </conditionalFormatting>
  <conditionalFormatting sqref="BB10:BD33 BE10:BF10 BG10:BP33 BS10:CV33 BQ10:BR10">
    <cfRule type="expression" dxfId="1" priority="31">
      <formula>($AG10="")</formula>
    </cfRule>
  </conditionalFormatting>
  <conditionalFormatting sqref="AW19:AZ33 AW10:AW33">
    <cfRule type="expression" dxfId="0" priority="36">
      <formula>(AG10="")</formula>
    </cfRule>
  </conditionalFormatting>
  <pageMargins left="0.25" right="0.25" top="0.25" bottom="0.25" header="0.3" footer="0.3"/>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workbookViewId="0">
      <selection sqref="A1:B1"/>
    </sheetView>
  </sheetViews>
  <sheetFormatPr defaultRowHeight="15" x14ac:dyDescent="0.25"/>
  <cols>
    <col min="1" max="2" width="9.140625" style="34"/>
    <col min="3" max="3" width="2.7109375" style="34" customWidth="1"/>
    <col min="4" max="4" width="5.7109375" style="34" customWidth="1"/>
    <col min="5" max="7" width="10.7109375" style="34" customWidth="1"/>
    <col min="8" max="8" width="2.7109375" style="34" customWidth="1"/>
    <col min="9" max="9" width="3.7109375" style="34" customWidth="1"/>
    <col min="10" max="10" width="1.7109375" style="34" customWidth="1"/>
    <col min="11" max="11" width="15.7109375" style="34" customWidth="1"/>
    <col min="12" max="12" width="2.7109375" style="34" customWidth="1"/>
    <col min="13" max="13" width="9.140625" style="34"/>
    <col min="14" max="14" width="2.7109375" style="34" customWidth="1"/>
    <col min="15" max="15" width="9.140625" style="34"/>
    <col min="16" max="16" width="0.85546875" style="34" customWidth="1"/>
    <col min="17" max="17" width="9.140625" style="34"/>
    <col min="18" max="18" width="0.85546875" style="34" customWidth="1"/>
    <col min="19" max="19" width="6.7109375" style="34" customWidth="1"/>
    <col min="20" max="20" width="0.85546875" style="34" customWidth="1"/>
    <col min="21" max="21" width="9.140625" style="34"/>
    <col min="22" max="22" width="0.85546875" style="34" customWidth="1"/>
    <col min="23" max="23" width="6.7109375" style="34" customWidth="1"/>
    <col min="24" max="24" width="0.85546875" style="34" customWidth="1"/>
    <col min="25" max="25" width="9.140625" style="34"/>
    <col min="26" max="26" width="0.85546875" style="34" customWidth="1"/>
    <col min="27" max="27" width="6.7109375" style="34" customWidth="1"/>
    <col min="28" max="28" width="2.7109375" style="34" customWidth="1"/>
    <col min="29" max="61" width="5.7109375" style="34" customWidth="1"/>
    <col min="62" max="16384" width="9.140625" style="34"/>
  </cols>
  <sheetData>
    <row r="1" spans="1:62" x14ac:dyDescent="0.25">
      <c r="A1" s="206" t="s">
        <v>2</v>
      </c>
      <c r="B1" s="206"/>
      <c r="D1" s="206" t="s">
        <v>4</v>
      </c>
      <c r="E1" s="206"/>
      <c r="F1" s="206"/>
      <c r="G1" s="206"/>
      <c r="I1" s="212" t="s">
        <v>38</v>
      </c>
      <c r="J1" s="213"/>
      <c r="K1" s="214"/>
      <c r="M1" s="35" t="s">
        <v>26</v>
      </c>
      <c r="O1" s="219" t="s">
        <v>34</v>
      </c>
      <c r="P1" s="220"/>
      <c r="Q1" s="220"/>
      <c r="R1" s="220"/>
      <c r="S1" s="220"/>
      <c r="T1" s="220"/>
      <c r="U1" s="220"/>
      <c r="V1" s="220"/>
      <c r="W1" s="220"/>
      <c r="X1" s="220"/>
      <c r="Y1" s="220"/>
      <c r="Z1" s="220"/>
      <c r="AA1" s="221"/>
      <c r="AF1" s="34">
        <f>IF(AF2="","",1)</f>
        <v>1</v>
      </c>
      <c r="AJ1" s="34">
        <f>IF(AJ2="","",1)</f>
        <v>1</v>
      </c>
      <c r="AN1" s="34">
        <f>IF(AN2="","",1)</f>
        <v>1</v>
      </c>
      <c r="AR1" s="34">
        <f>IF(AR2="","",1)</f>
        <v>1</v>
      </c>
      <c r="AV1" s="34" t="str">
        <f>IF(AV2="","",1)</f>
        <v/>
      </c>
      <c r="AZ1" s="34" t="str">
        <f>IF(AZ2="","",1)</f>
        <v/>
      </c>
      <c r="BD1" s="34" t="str">
        <f>IF(BD2="","",1)</f>
        <v/>
      </c>
      <c r="BH1" s="34" t="str">
        <f>IF(BH2="","",1)</f>
        <v/>
      </c>
      <c r="BI1" s="34">
        <f>COUNT(AF1:BH1)</f>
        <v>4</v>
      </c>
    </row>
    <row r="2" spans="1:62" x14ac:dyDescent="0.25">
      <c r="A2" s="36" t="s">
        <v>3</v>
      </c>
      <c r="B2" s="36" t="s">
        <v>1</v>
      </c>
      <c r="D2" s="36" t="s">
        <v>5</v>
      </c>
      <c r="E2" s="36" t="s">
        <v>6</v>
      </c>
      <c r="F2" s="36" t="s">
        <v>7</v>
      </c>
      <c r="G2" s="36" t="s">
        <v>8</v>
      </c>
      <c r="I2" s="215">
        <v>1</v>
      </c>
      <c r="J2" s="216"/>
      <c r="K2" s="37">
        <f>IF('Tracking Sheet'!U10="",0,IF('Tracking Sheet'!W10="",0,IF('Tracking Sheet'!Y10="",0,DATE('Tracking Sheet'!Y10,'Tracking Sheet'!U10,'Tracking Sheet'!W10))))</f>
        <v>40841</v>
      </c>
      <c r="M2" s="38" t="str">
        <f>IF('Tracking Sheet'!$BC$10="","",IF('Tracking Sheet'!#REF!="","",'Tracking Sheet'!#REF!-'Tracking Sheet'!BC10))</f>
        <v/>
      </c>
      <c r="O2" s="39" t="s">
        <v>27</v>
      </c>
      <c r="P2" s="222"/>
      <c r="Q2" s="40" t="s">
        <v>6</v>
      </c>
      <c r="R2" s="222"/>
      <c r="S2" s="41" t="s">
        <v>33</v>
      </c>
      <c r="T2" s="222"/>
      <c r="U2" s="40" t="s">
        <v>7</v>
      </c>
      <c r="V2" s="222"/>
      <c r="W2" s="41" t="s">
        <v>33</v>
      </c>
      <c r="X2" s="222"/>
      <c r="Y2" s="40" t="s">
        <v>8</v>
      </c>
      <c r="Z2" s="222"/>
      <c r="AA2" s="42" t="s">
        <v>33</v>
      </c>
      <c r="AC2" s="185" t="str">
        <f>'Tracking Sheet'!BB9</f>
        <v>Johnny</v>
      </c>
      <c r="AD2" s="186"/>
      <c r="AE2" s="187"/>
      <c r="AF2" s="58">
        <f>'Tracking Sheet'!M4</f>
        <v>3</v>
      </c>
      <c r="AG2" s="185" t="str">
        <f>'Tracking Sheet'!BH9</f>
        <v>Billy</v>
      </c>
      <c r="AH2" s="186"/>
      <c r="AI2" s="187"/>
      <c r="AJ2" s="58">
        <f>'Tracking Sheet'!X4</f>
        <v>2</v>
      </c>
      <c r="AK2" s="185" t="str">
        <f>'Tracking Sheet'!BN9</f>
        <v>Joey</v>
      </c>
      <c r="AL2" s="186"/>
      <c r="AM2" s="187"/>
      <c r="AN2" s="58">
        <f>'Tracking Sheet'!AI4</f>
        <v>3</v>
      </c>
      <c r="AO2" s="185" t="str">
        <f>'Tracking Sheet'!BT9</f>
        <v>Jane</v>
      </c>
      <c r="AP2" s="186"/>
      <c r="AQ2" s="187"/>
      <c r="AR2" s="58">
        <f>'Tracking Sheet'!AT4</f>
        <v>4</v>
      </c>
      <c r="AS2" s="185" t="str">
        <f>'Tracking Sheet'!BZ9</f>
        <v/>
      </c>
      <c r="AT2" s="186"/>
      <c r="AU2" s="187"/>
      <c r="AV2" s="58" t="str">
        <f>'Tracking Sheet'!BE4</f>
        <v/>
      </c>
      <c r="AW2" s="185" t="str">
        <f>'Tracking Sheet'!CF9</f>
        <v/>
      </c>
      <c r="AX2" s="186"/>
      <c r="AY2" s="187"/>
      <c r="AZ2" s="58" t="str">
        <f>'Tracking Sheet'!BP4</f>
        <v/>
      </c>
      <c r="BA2" s="185" t="str">
        <f>'Tracking Sheet'!CL9</f>
        <v/>
      </c>
      <c r="BB2" s="186"/>
      <c r="BC2" s="187"/>
      <c r="BD2" s="58" t="str">
        <f>'Tracking Sheet'!CA4</f>
        <v/>
      </c>
      <c r="BE2" s="185" t="str">
        <f>'Tracking Sheet'!CR9</f>
        <v/>
      </c>
      <c r="BF2" s="186"/>
      <c r="BG2" s="187"/>
      <c r="BH2" s="59" t="str">
        <f>'Tracking Sheet'!CL4</f>
        <v/>
      </c>
      <c r="BI2" s="188" t="s">
        <v>5</v>
      </c>
    </row>
    <row r="3" spans="1:62" x14ac:dyDescent="0.25">
      <c r="A3" s="43">
        <v>50</v>
      </c>
      <c r="B3" s="44">
        <v>0.125</v>
      </c>
      <c r="D3" s="45">
        <v>-2</v>
      </c>
      <c r="E3" s="46">
        <v>22</v>
      </c>
      <c r="F3" s="46">
        <v>33</v>
      </c>
      <c r="G3" s="47">
        <v>50</v>
      </c>
      <c r="I3" s="217">
        <v>2</v>
      </c>
      <c r="J3" s="218"/>
      <c r="K3" s="37">
        <f>IF('Tracking Sheet'!U11="",0,IF('Tracking Sheet'!W11="",0,IF('Tracking Sheet'!Y11="",0,DATE('Tracking Sheet'!Y11,'Tracking Sheet'!U11,'Tracking Sheet'!W11))))</f>
        <v>40862</v>
      </c>
      <c r="M3" s="38" t="str">
        <f>IF('Tracking Sheet'!$BC$10="","",IF('Tracking Sheet'!#REF!="","",'Tracking Sheet'!#REF!-'Tracking Sheet'!BC11))</f>
        <v/>
      </c>
      <c r="O3" s="48">
        <v>1</v>
      </c>
      <c r="P3" s="223"/>
      <c r="Q3" s="49">
        <v>0</v>
      </c>
      <c r="R3" s="223"/>
      <c r="S3" s="50">
        <f>ROUNDDOWN((Q4-Q3)/180,0)</f>
        <v>16</v>
      </c>
      <c r="T3" s="223"/>
      <c r="U3" s="49">
        <v>0</v>
      </c>
      <c r="V3" s="223"/>
      <c r="W3" s="50">
        <f t="shared" ref="W3:W21" si="0">ROUNDDOWN((U4-U3)/180,0)</f>
        <v>11</v>
      </c>
      <c r="X3" s="223"/>
      <c r="Y3" s="49">
        <v>0</v>
      </c>
      <c r="Z3" s="223"/>
      <c r="AA3" s="51">
        <f t="shared" ref="AA3:AA21" si="1">ROUNDDOWN((Y4-Y3)/180,0)</f>
        <v>7</v>
      </c>
      <c r="AC3" s="61" t="s">
        <v>45</v>
      </c>
      <c r="AD3" s="62" t="s">
        <v>46</v>
      </c>
      <c r="AE3" s="62" t="s">
        <v>48</v>
      </c>
      <c r="AF3" s="63" t="s">
        <v>47</v>
      </c>
      <c r="AG3" s="61" t="s">
        <v>45</v>
      </c>
      <c r="AH3" s="62" t="s">
        <v>46</v>
      </c>
      <c r="AI3" s="62" t="s">
        <v>48</v>
      </c>
      <c r="AJ3" s="63" t="s">
        <v>47</v>
      </c>
      <c r="AK3" s="61" t="s">
        <v>45</v>
      </c>
      <c r="AL3" s="62" t="s">
        <v>46</v>
      </c>
      <c r="AM3" s="62" t="s">
        <v>48</v>
      </c>
      <c r="AN3" s="63" t="s">
        <v>47</v>
      </c>
      <c r="AO3" s="61" t="s">
        <v>45</v>
      </c>
      <c r="AP3" s="62" t="s">
        <v>46</v>
      </c>
      <c r="AQ3" s="62" t="s">
        <v>48</v>
      </c>
      <c r="AR3" s="63" t="s">
        <v>47</v>
      </c>
      <c r="AS3" s="61" t="s">
        <v>45</v>
      </c>
      <c r="AT3" s="62" t="s">
        <v>46</v>
      </c>
      <c r="AU3" s="62" t="s">
        <v>48</v>
      </c>
      <c r="AV3" s="63" t="s">
        <v>47</v>
      </c>
      <c r="AW3" s="61" t="s">
        <v>45</v>
      </c>
      <c r="AX3" s="62" t="s">
        <v>46</v>
      </c>
      <c r="AY3" s="62" t="s">
        <v>48</v>
      </c>
      <c r="AZ3" s="63" t="s">
        <v>47</v>
      </c>
      <c r="BA3" s="61" t="s">
        <v>45</v>
      </c>
      <c r="BB3" s="62" t="s">
        <v>46</v>
      </c>
      <c r="BC3" s="62" t="s">
        <v>48</v>
      </c>
      <c r="BD3" s="63" t="s">
        <v>47</v>
      </c>
      <c r="BE3" s="61" t="s">
        <v>45</v>
      </c>
      <c r="BF3" s="62" t="s">
        <v>46</v>
      </c>
      <c r="BG3" s="62" t="s">
        <v>48</v>
      </c>
      <c r="BH3" s="63" t="s">
        <v>47</v>
      </c>
      <c r="BI3" s="189"/>
    </row>
    <row r="4" spans="1:62" x14ac:dyDescent="0.25">
      <c r="A4" s="52">
        <v>65</v>
      </c>
      <c r="B4" s="53">
        <v>0.16700000000000001</v>
      </c>
      <c r="D4" s="54">
        <v>-1</v>
      </c>
      <c r="E4" s="49">
        <v>43</v>
      </c>
      <c r="F4" s="49">
        <v>65</v>
      </c>
      <c r="G4" s="55">
        <v>100</v>
      </c>
      <c r="I4" s="217">
        <v>3</v>
      </c>
      <c r="J4" s="218"/>
      <c r="K4" s="37">
        <f>IF('Tracking Sheet'!U12="",0,IF('Tracking Sheet'!W12="",0,IF('Tracking Sheet'!Y12="",0,DATE('Tracking Sheet'!Y12,'Tracking Sheet'!U12,'Tracking Sheet'!W12))))</f>
        <v>40906</v>
      </c>
      <c r="M4" s="38" t="str">
        <f>IF('Tracking Sheet'!$BC$10="","",IF('Tracking Sheet'!#REF!="","",'Tracking Sheet'!#REF!-'Tracking Sheet'!BC12))</f>
        <v/>
      </c>
      <c r="O4" s="48">
        <v>2</v>
      </c>
      <c r="P4" s="223"/>
      <c r="Q4" s="49">
        <v>3000</v>
      </c>
      <c r="R4" s="223"/>
      <c r="S4" s="50">
        <f t="shared" ref="S4:S21" si="2">ROUNDDOWN((Q5-Q4)/180,0)</f>
        <v>25</v>
      </c>
      <c r="T4" s="223"/>
      <c r="U4" s="49">
        <v>2000</v>
      </c>
      <c r="V4" s="223"/>
      <c r="W4" s="50">
        <f t="shared" si="0"/>
        <v>16</v>
      </c>
      <c r="X4" s="223"/>
      <c r="Y4" s="49">
        <v>1300</v>
      </c>
      <c r="Z4" s="223"/>
      <c r="AA4" s="51">
        <f t="shared" si="1"/>
        <v>11</v>
      </c>
      <c r="AC4" s="64">
        <f>('Tracking Sheet'!$AG$10/$BI$1)</f>
        <v>55</v>
      </c>
      <c r="AD4" s="65">
        <f>IF($AF$2="","",IF($K$2=0,0,LOOKUP(AF2,$O$3:$O$22,$AA$3:$AA$22)*($K$2-$I$28)))</f>
        <v>60</v>
      </c>
      <c r="AE4" s="66">
        <f>IF($AF$2="","",LOOKUP(('Tracking Sheet'!$O$4+AC4+AD4),Tables!$Y$3:$Y$22,Tables!$O$3:$O$22))</f>
        <v>3</v>
      </c>
      <c r="AF4" s="67">
        <f>IF($AF$2="","",IF($K2=0,0,LOOKUP(AF2,$O$26:$O$45,$AA$26:$AA$45)*($K$2-$I$28)))</f>
        <v>68</v>
      </c>
      <c r="AG4" s="68">
        <f>('Tracking Sheet'!$AG$10/$BI$1)</f>
        <v>55</v>
      </c>
      <c r="AH4" s="65">
        <f ca="1">IF($AJ$2="","",IF($K$2=0,0,LOOKUP(AJ2,$O$3:$O$22,$AA$3:$AA$21)*($K$2-$I$28)))</f>
        <v>44</v>
      </c>
      <c r="AI4" s="66">
        <f ca="1">IF($AJ$2="","",LOOKUP(('Tracking Sheet'!$Z$4+AG4+AH4),Tables!$Y$3:$Y$22,Tables!$O$3:$O$22))</f>
        <v>2</v>
      </c>
      <c r="AJ4" s="69">
        <f>IF($AJ$2="","",IF($K2=0,0,LOOKUP(AJ2,$O$26:$O$45,$AA$26:$AA$45)*($K$2-$I$28)))</f>
        <v>44</v>
      </c>
      <c r="AK4" s="68">
        <f>('Tracking Sheet'!$AG$10/$BI$1)</f>
        <v>55</v>
      </c>
      <c r="AL4" s="65">
        <f ca="1">IF($AN$2="","",IF($K$2=0,0,LOOKUP(AN2,$O$3:$O$22,$AA$3:$AA$21)*($K$2-$I$28)))</f>
        <v>60</v>
      </c>
      <c r="AM4" s="66">
        <f ca="1">IF($AN$2="","",LOOKUP(('Tracking Sheet'!$AK$4+AK4+AL4),Tables!$Y$3:$Y$22,Tables!$O$3:$O$22))</f>
        <v>3</v>
      </c>
      <c r="AN4" s="69">
        <f>IF($AN$2="","",IF($K2=0,0,LOOKUP(AN2,$O$26:$O$45,$AA$26:$AA$45)*($K$2-$I$28)))</f>
        <v>68</v>
      </c>
      <c r="AO4" s="68">
        <f>('Tracking Sheet'!$AG$10/$BI$1)</f>
        <v>55</v>
      </c>
      <c r="AP4" s="65">
        <f ca="1">IF($AR$2="","",IF($K$2=0,0,LOOKUP(AR2,$O$3:$O$22,$AA$3:$AA$21)*($K$2-$I$28)))</f>
        <v>88</v>
      </c>
      <c r="AQ4" s="66">
        <f ca="1">IF($AR$2="","",LOOKUP(('Tracking Sheet'!$AV$4+AO4+AP4),Tables!$Y$3:$Y$22,Tables!$O$3:$O$22))</f>
        <v>4</v>
      </c>
      <c r="AR4" s="69">
        <f>IF($AR$2="","",IF($K2=0,0,LOOKUP(AR2,$O$26:$O$45,$AA$26:$AA$45)*($K$2-$I$28)))</f>
        <v>100</v>
      </c>
      <c r="AS4" s="68">
        <f>('Tracking Sheet'!$AG$10/$BI$1)</f>
        <v>55</v>
      </c>
      <c r="AT4" s="65" t="str">
        <f>IF($AV$2="","",IF($K$2=0,0,LOOKUP(AV2,$O$3:$O$22,$AA$3:$AA$21)*($K$2-$I$28)))</f>
        <v/>
      </c>
      <c r="AU4" s="66" t="str">
        <f>IF($AV$2="","",LOOKUP(('Tracking Sheet'!$BG$4+AS4+AT4),Tables!$Y$3:$Y$22,Tables!$O$3:$O$22))</f>
        <v/>
      </c>
      <c r="AV4" s="69" t="str">
        <f>IF($AV$2="","",IF($K2=0,0,LOOKUP(AV2,$O$26:$O$45,$AA$26:$AA$45)*($K$2-$I$28)))</f>
        <v/>
      </c>
      <c r="AW4" s="68">
        <f>('Tracking Sheet'!$AG$10/$BI$1)</f>
        <v>55</v>
      </c>
      <c r="AX4" s="65" t="str">
        <f>IF($AZ$2="","",IF($K$2=0,0,LOOKUP(AZ2,$O$3:$O$22,$AA$3:$AA$21)*($K$2-$I$28)))</f>
        <v/>
      </c>
      <c r="AY4" s="66" t="str">
        <f>IF($AZ$2="","",LOOKUP(('Tracking Sheet'!$BR$4+AW4+AX4),Tables!$Y$3:$Y$22,Tables!$O$3:$O$22))</f>
        <v/>
      </c>
      <c r="AZ4" s="69" t="str">
        <f>IF($AZ$2="","",IF($K2=0,0,LOOKUP(AZ2,$O$26:$O$45,$AA$26:$AA$45)*($K$2-$I$28)))</f>
        <v/>
      </c>
      <c r="BA4" s="68">
        <f>('Tracking Sheet'!$AG$10/$BI$1)</f>
        <v>55</v>
      </c>
      <c r="BB4" s="65" t="str">
        <f>IF($BD$2="","",IF($K$2=0,0,LOOKUP(BD2,$O$3:$O$22,$AA$3:$AA$21)*($K$2-$I$28)))</f>
        <v/>
      </c>
      <c r="BC4" s="66" t="str">
        <f>IF($BD$2="","",LOOKUP(('Tracking Sheet'!$CC$4+BA4+BB4),Tables!$Y$3:$Y$22,Tables!$O$3:$O$22))</f>
        <v/>
      </c>
      <c r="BD4" s="69" t="str">
        <f>IF($BD$2="","",IF($K2=0,0,LOOKUP(BD2,$O$26:$O$45,$AA$26:$AA$45)*($K$2-$I$28)))</f>
        <v/>
      </c>
      <c r="BE4" s="68">
        <f>('Tracking Sheet'!$AG$10/$BI$1)</f>
        <v>55</v>
      </c>
      <c r="BF4" s="65" t="str">
        <f>IF($BH$2="","",IF($K$2=0,0,LOOKUP(BH2,$O$3:$O$22,$AA$3:$AA$21)*($K$2-$I$28)))</f>
        <v/>
      </c>
      <c r="BG4" s="66" t="str">
        <f>IF($BH$2="","",LOOKUP(('Tracking Sheet'!$CN$4+BE4+BF4),Tables!$Y$3:$Y$22,Tables!$O$3:$O$22))</f>
        <v/>
      </c>
      <c r="BH4" s="70" t="str">
        <f>IF($BH$2="","",IF($K2=0,0,LOOKUP(BH2,$O$26:$O$45,$AA$26:$AA$45)*($K$2-$I$28)))</f>
        <v/>
      </c>
      <c r="BI4" s="71">
        <f t="shared" ref="BI4:BI27" ca="1" si="3">IF($BI$1=0,"",IF($BI$1&lt;4,ROUND((SUM(AE4,AI4,AM4,AQ4,AU4,AY4,BC4,BG4)/$BI$1),0)-1,IF($BI$1&gt;5,ROUND((SUM(AE4,AI4,AM4,AQ4,AU4,AY4,BC4,BG4)/$BI$1),0)+1,ROUND((SUM(AE4,AI4,AM4,AQ4,AU4,AY4,BC4,BG4)/$BI$1),0))))</f>
        <v>3</v>
      </c>
    </row>
    <row r="5" spans="1:62" x14ac:dyDescent="0.25">
      <c r="A5" s="52">
        <v>100</v>
      </c>
      <c r="B5" s="53">
        <v>0.25</v>
      </c>
      <c r="D5" s="54">
        <v>0</v>
      </c>
      <c r="E5" s="49">
        <v>85</v>
      </c>
      <c r="F5" s="49">
        <v>130</v>
      </c>
      <c r="G5" s="55">
        <v>200</v>
      </c>
      <c r="I5" s="217">
        <v>4</v>
      </c>
      <c r="J5" s="218"/>
      <c r="K5" s="37">
        <f>IF('Tracking Sheet'!U13="",0,IF('Tracking Sheet'!W13="",0,IF('Tracking Sheet'!Y13="",0,DATE('Tracking Sheet'!Y13,'Tracking Sheet'!U13,'Tracking Sheet'!W13))))</f>
        <v>40915</v>
      </c>
      <c r="M5" s="38" t="str">
        <f>IF('Tracking Sheet'!$BC$10="","",IF('Tracking Sheet'!#REF!="","",'Tracking Sheet'!#REF!-'Tracking Sheet'!BC13))</f>
        <v/>
      </c>
      <c r="O5" s="48">
        <v>3</v>
      </c>
      <c r="P5" s="223"/>
      <c r="Q5" s="49">
        <v>7500</v>
      </c>
      <c r="R5" s="223"/>
      <c r="S5" s="50">
        <f t="shared" si="2"/>
        <v>36</v>
      </c>
      <c r="T5" s="223"/>
      <c r="U5" s="49">
        <v>5000</v>
      </c>
      <c r="V5" s="223"/>
      <c r="W5" s="50">
        <f t="shared" si="0"/>
        <v>22</v>
      </c>
      <c r="X5" s="223"/>
      <c r="Y5" s="49">
        <v>3300</v>
      </c>
      <c r="Z5" s="223"/>
      <c r="AA5" s="51">
        <f>ROUNDDOWN((Y6-Y5)/180,0)</f>
        <v>15</v>
      </c>
      <c r="AC5" s="64">
        <f>('Tracking Sheet'!$AG$11/$BI$1)</f>
        <v>450</v>
      </c>
      <c r="AD5" s="72">
        <f>IF($AF$2="","",IF($K$3=0,0,(LOOKUP(AE$4,$O$3:$O$22,$AA$3:$AA$22))*($K$3-$K$2)))</f>
        <v>315</v>
      </c>
      <c r="AE5" s="66">
        <f>IF($AF$2="","",LOOKUP(('Tracking Sheet'!$O$4+SUM(AC4:AC5)+SUM(AD4:AD5)),$Y$3:$Y$22,$O$3:$O$22))</f>
        <v>3</v>
      </c>
      <c r="AF5" s="73">
        <f t="shared" ref="AF5:AF27" si="4">IF($AF$2="","",IF($K3=0,0,(LOOKUP(AE4,$O$26:$O$45,$AA$26:$AA$45))*($K3-$K2)))</f>
        <v>357</v>
      </c>
      <c r="AG5" s="68">
        <f>('Tracking Sheet'!$AG$11/$BI$1)</f>
        <v>450</v>
      </c>
      <c r="AH5" s="72">
        <f ca="1">IF($AJ$2="","",IF($K$3=0,0,(LOOKUP(AI$4,$O$3:$O$22,$AA$3:$AA$22))*($K$3-$K$2)))</f>
        <v>231</v>
      </c>
      <c r="AI5" s="66">
        <f ca="1">IF($AJ$2="","",LOOKUP(('Tracking Sheet'!$Z$4+SUM(AG4:AG5)+SUM(AH4:AH5)),$Y$3:$Y$22,$O$3:$O$22))</f>
        <v>2</v>
      </c>
      <c r="AJ5" s="74">
        <f t="shared" ref="AJ5:AJ27" ca="1" si="5">IF($AJ$2="","",IF($K3=0,0,(LOOKUP(AI4,$O$26:$O$45,$AA$26:$AA$45))*($K3-$K2)))</f>
        <v>231</v>
      </c>
      <c r="AK5" s="68">
        <f>('Tracking Sheet'!$AG$11/$BI$1)</f>
        <v>450</v>
      </c>
      <c r="AL5" s="72">
        <f ca="1">IF($AN$2="","",IF($K$3=0,0,(LOOKUP(AM$4,$O$3:$O$22,$AA$3:$AA$22))*($K$3-$K$2)))</f>
        <v>315</v>
      </c>
      <c r="AM5" s="66">
        <f ca="1">IF($AN$2="","",LOOKUP(('Tracking Sheet'!$AK$4+SUM(AK4:AK5)+SUM(AL4:AL5)),$Y$3:$Y$22,$O$3:$O$22))</f>
        <v>3</v>
      </c>
      <c r="AN5" s="74">
        <f t="shared" ref="AN5:AN27" ca="1" si="6">IF($AN$2="","",IF($K3=0,0,(LOOKUP(AM4,$O$26:$O$45,$AA$26:$AA$45))*($K3-$K2)))</f>
        <v>357</v>
      </c>
      <c r="AO5" s="68">
        <f>('Tracking Sheet'!$AG$11/$BI$1)</f>
        <v>450</v>
      </c>
      <c r="AP5" s="72">
        <f ca="1">IF($AR$2="","",IF($K$3=0,0,(LOOKUP(AQ$4,$O$3:$O$22,$AA$3:$AA$22))*($K$3-$K$2)))</f>
        <v>462</v>
      </c>
      <c r="AQ5" s="66">
        <f ca="1">IF($AR$2="","",LOOKUP(('Tracking Sheet'!$AV$4+SUM(AO4:AO5)+SUM(AP4:AP5)),$Y$3:$Y$22,$O$3:$O$22))</f>
        <v>4</v>
      </c>
      <c r="AR5" s="74">
        <f t="shared" ref="AR5:AR27" ca="1" si="7">IF($AR$2="","",IF($K3=0,0,(LOOKUP(AQ4,$O$26:$O$45,$AA$26:$AA$45))*($K3-$K2)))</f>
        <v>525</v>
      </c>
      <c r="AS5" s="68">
        <f>('Tracking Sheet'!$AG$11/$BI$1)</f>
        <v>450</v>
      </c>
      <c r="AT5" s="72" t="str">
        <f>IF($AV$2="","",IF($K$3=0,0,(LOOKUP(AU$4,$O$3:$O$22,$AA$3:$AA$22))*($K$3-$K$2)))</f>
        <v/>
      </c>
      <c r="AU5" s="66" t="str">
        <f>IF($AV$2="","",LOOKUP(('Tracking Sheet'!$BG$4+SUM(AS4:AS5)+SUM(AT4:AT5)),$Y$3:$Y$22,$O$3:$O$22))</f>
        <v/>
      </c>
      <c r="AV5" s="74" t="str">
        <f t="shared" ref="AV5:AV27" si="8">IF($AV$2="","",IF($K3=0,0,(LOOKUP(AU4,$O$26:$O$45,$AA$26:$AA$45))*($K3-$K2)))</f>
        <v/>
      </c>
      <c r="AW5" s="68">
        <f>('Tracking Sheet'!$AG$11/$BI$1)</f>
        <v>450</v>
      </c>
      <c r="AX5" s="72" t="str">
        <f>IF($AZ$2="","",IF($K$3=0,0,(LOOKUP(AY$4,$O$3:$O$22,$AA$3:$AA$22))*($K$3-$K$2)))</f>
        <v/>
      </c>
      <c r="AY5" s="66" t="str">
        <f>IF($AZ$2="","",LOOKUP(('Tracking Sheet'!$BR$4+SUM(AW4:AW5)+SUM(AX4:AX5)),$Y$3:$Y$22,$O$3:$O$22))</f>
        <v/>
      </c>
      <c r="AZ5" s="74" t="str">
        <f t="shared" ref="AZ5:AZ27" si="9">IF($AZ$2="","",IF($K3=0,0,(LOOKUP(AY4,$O$26:$O$45,$AA$26:$AA$45))*($K3-$K2)))</f>
        <v/>
      </c>
      <c r="BA5" s="68">
        <f>('Tracking Sheet'!$AG$11/$BI$1)</f>
        <v>450</v>
      </c>
      <c r="BB5" s="72" t="str">
        <f>IF($BD$2="","",IF($K$3=0,0,(LOOKUP(BC$4,$O$3:$O$22,$AA$3:$AA$22))*($K$3-$K$2)))</f>
        <v/>
      </c>
      <c r="BC5" s="66" t="str">
        <f>IF($BD$2="","",LOOKUP(('Tracking Sheet'!$CC$4+SUM(BA4:BA5)+SUM(BB4:BB5)),$Y$3:$Y$22,$O$3:$O$22))</f>
        <v/>
      </c>
      <c r="BD5" s="74" t="str">
        <f t="shared" ref="BD5:BD27" si="10">IF($BD$2="","",IF($K3=0,0,(LOOKUP(BC4,$O$26:$O$45,$AA$26:$AA$45))*($K3-$K2)))</f>
        <v/>
      </c>
      <c r="BE5" s="68">
        <f>('Tracking Sheet'!$AG$11/$BI$1)</f>
        <v>450</v>
      </c>
      <c r="BF5" s="72" t="str">
        <f>IF($BH$2="","",IF($K$3=0,0,(LOOKUP(BG$4,$O$3:$O$22,$AA$3:$AA$22))*($K$3-$K$2)))</f>
        <v/>
      </c>
      <c r="BG5" s="66" t="str">
        <f>IF($BH$2="","",LOOKUP(('Tracking Sheet'!$CN$4+SUM(BE4:BE5)+SUM(BF4:BF5)),$Y$3:$Y$22,$O$3:$O$22))</f>
        <v/>
      </c>
      <c r="BH5" s="75" t="str">
        <f t="shared" ref="BH5:BH27" si="11">IF($BH$2="","",IF($K3=0,0,(LOOKUP(BG4,$O$26:$O$45,$AA$26:$AA$45))*($K3-$K2)))</f>
        <v/>
      </c>
      <c r="BI5" s="71">
        <f t="shared" ca="1" si="3"/>
        <v>3</v>
      </c>
    </row>
    <row r="6" spans="1:62" x14ac:dyDescent="0.25">
      <c r="A6" s="52">
        <v>135</v>
      </c>
      <c r="B6" s="53">
        <v>0.33</v>
      </c>
      <c r="D6" s="45">
        <v>1</v>
      </c>
      <c r="E6" s="46">
        <v>170</v>
      </c>
      <c r="F6" s="46">
        <v>260</v>
      </c>
      <c r="G6" s="47">
        <v>400</v>
      </c>
      <c r="I6" s="217">
        <v>5</v>
      </c>
      <c r="J6" s="218"/>
      <c r="K6" s="37">
        <f>IF('Tracking Sheet'!U14="",0,IF('Tracking Sheet'!W14="",0,IF('Tracking Sheet'!Y14="",0,DATE('Tracking Sheet'!Y14,'Tracking Sheet'!U14,'Tracking Sheet'!W14))))</f>
        <v>40917</v>
      </c>
      <c r="M6" s="38" t="str">
        <f>IF('Tracking Sheet'!$BC$10="","",IF('Tracking Sheet'!#REF!="","",'Tracking Sheet'!#REF!-'Tracking Sheet'!BC14))</f>
        <v/>
      </c>
      <c r="O6" s="48">
        <v>4</v>
      </c>
      <c r="P6" s="223"/>
      <c r="Q6" s="49">
        <v>14000</v>
      </c>
      <c r="R6" s="223"/>
      <c r="S6" s="50">
        <f t="shared" si="2"/>
        <v>50</v>
      </c>
      <c r="T6" s="223"/>
      <c r="U6" s="49">
        <v>9000</v>
      </c>
      <c r="V6" s="223"/>
      <c r="W6" s="50">
        <f t="shared" si="0"/>
        <v>33</v>
      </c>
      <c r="X6" s="223"/>
      <c r="Y6" s="49">
        <v>6000</v>
      </c>
      <c r="Z6" s="223"/>
      <c r="AA6" s="51">
        <f t="shared" si="1"/>
        <v>22</v>
      </c>
      <c r="AC6" s="64">
        <f>('Tracking Sheet'!$AG$12/$BI$1)</f>
        <v>0</v>
      </c>
      <c r="AD6" s="72">
        <f>IF($AF$2="","",IF($K$4=0,0,(LOOKUP(AE$5,$O$3:$O$22,$AA$3:$AA$22))*($K$4-$K$3)))</f>
        <v>660</v>
      </c>
      <c r="AE6" s="76">
        <f>IF($AF$2="","",LOOKUP(('Tracking Sheet'!$O$4+SUM(AC4:AC6)+SUM(AD4:AD6)),$Y$3:$Y$22,$O$3:$O$22))</f>
        <v>3</v>
      </c>
      <c r="AF6" s="73">
        <f t="shared" si="4"/>
        <v>748</v>
      </c>
      <c r="AG6" s="68">
        <f>('Tracking Sheet'!$AG$12/$BI$1)</f>
        <v>0</v>
      </c>
      <c r="AH6" s="72">
        <f ca="1">IF($AJ$2="","",IF($K$4=0,0,(LOOKUP(AI$5,$O$3:$O$22,$AA$3:$AA$22))*($K$4-$K$3)))</f>
        <v>484</v>
      </c>
      <c r="AI6" s="76">
        <f ca="1">IF($AJ$2="","",LOOKUP(('Tracking Sheet'!$Z$4+SUM(AG4:AG6)+SUM(AH4:AH6)),$Y$3:$Y$22,$O$3:$O$22))</f>
        <v>3</v>
      </c>
      <c r="AJ6" s="74">
        <f t="shared" ca="1" si="5"/>
        <v>484</v>
      </c>
      <c r="AK6" s="68">
        <f>('Tracking Sheet'!$AG$12/$BI$1)</f>
        <v>0</v>
      </c>
      <c r="AL6" s="72">
        <f ca="1">IF($AN$2="","",IF($K$4=0,0,(LOOKUP(AM$5,$O$3:$O$22,$AA$3:$AA$22))*($K$4-$K$3)))</f>
        <v>660</v>
      </c>
      <c r="AM6" s="76">
        <f ca="1">IF($AN$2="","",LOOKUP(('Tracking Sheet'!$AK$4+SUM(AK4:AK6)+SUM(AL4:AL6)),$Y$3:$Y$22,$O$3:$O$22))</f>
        <v>3</v>
      </c>
      <c r="AN6" s="74">
        <f t="shared" ca="1" si="6"/>
        <v>748</v>
      </c>
      <c r="AO6" s="68">
        <f>('Tracking Sheet'!$AG$12/$BI$1)</f>
        <v>0</v>
      </c>
      <c r="AP6" s="72">
        <f ca="1">IF($AR$2="","",IF($K$4=0,0,(LOOKUP(AQ$5,$O$3:$O$22,$AA$3:$AA$22))*($K$4-$K$3)))</f>
        <v>968</v>
      </c>
      <c r="AQ6" s="76">
        <f ca="1">IF($AR$2="","",LOOKUP(('Tracking Sheet'!$AV$4+SUM(AO4:AO6)+SUM(AP4:AP6)),$Y$3:$Y$22,$O$3:$O$22))</f>
        <v>4</v>
      </c>
      <c r="AR6" s="74">
        <f t="shared" ca="1" si="7"/>
        <v>1100</v>
      </c>
      <c r="AS6" s="68">
        <f>('Tracking Sheet'!$AG$12/$BI$1)</f>
        <v>0</v>
      </c>
      <c r="AT6" s="72" t="str">
        <f>IF($AV$2="","",IF($K$4=0,0,(LOOKUP(AU$5,$O$3:$O$22,$AA$3:$AA$22))*($K$4-$K$3)))</f>
        <v/>
      </c>
      <c r="AU6" s="76" t="str">
        <f>IF($AV$2="","",LOOKUP(('Tracking Sheet'!$BG$4+SUM(AS4:AS6)+SUM(AT4:AT6)),$Y$3:$Y$22,$O$3:$O$22))</f>
        <v/>
      </c>
      <c r="AV6" s="74" t="str">
        <f t="shared" si="8"/>
        <v/>
      </c>
      <c r="AW6" s="68">
        <f>('Tracking Sheet'!$AG$12/$BI$1)</f>
        <v>0</v>
      </c>
      <c r="AX6" s="72" t="str">
        <f>IF($AZ$2="","",IF($K$4=0,0,(LOOKUP(AY$5,$O$3:$O$22,$AA$3:$AA$22))*($K$4-$K$3)))</f>
        <v/>
      </c>
      <c r="AY6" s="76" t="str">
        <f>IF($AZ$2="","",LOOKUP(('Tracking Sheet'!$BR$4+SUM(AW4:AW6)+SUM(AX4:AX6)),$Y$3:$Y$22,$O$3:$O$22))</f>
        <v/>
      </c>
      <c r="AZ6" s="74" t="str">
        <f t="shared" si="9"/>
        <v/>
      </c>
      <c r="BA6" s="68">
        <f>('Tracking Sheet'!$AG$12/$BI$1)</f>
        <v>0</v>
      </c>
      <c r="BB6" s="72" t="str">
        <f>IF($BD$2="","",IF($K$4=0,0,(LOOKUP(BC$5,$O$3:$O$22,$AA$3:$AA$22))*($K$4-$K$3)))</f>
        <v/>
      </c>
      <c r="BC6" s="76" t="str">
        <f>IF($BD$2="","",LOOKUP(('Tracking Sheet'!$CC$4+SUM(BA4:BA6)+SUM(BB4:BB6)),$Y$3:$Y$22,$O$3:$O$22))</f>
        <v/>
      </c>
      <c r="BD6" s="74" t="str">
        <f t="shared" si="10"/>
        <v/>
      </c>
      <c r="BE6" s="68">
        <f>('Tracking Sheet'!$AG$12/$BI$1)</f>
        <v>0</v>
      </c>
      <c r="BF6" s="72" t="str">
        <f>IF($BH$2="","",IF($K$4=0,0,(LOOKUP(BG$5,$O$3:$O$22,$AA$3:$AA$22))*($K$4-$K$3)))</f>
        <v/>
      </c>
      <c r="BG6" s="76" t="str">
        <f>IF($BH$2="","",LOOKUP(('Tracking Sheet'!$CN$4+SUM(BE4:BE6)+SUM(BF4:BF6)),$Y$3:$Y$22,$O$3:$O$22))</f>
        <v/>
      </c>
      <c r="BH6" s="75" t="str">
        <f t="shared" si="11"/>
        <v/>
      </c>
      <c r="BI6" s="71">
        <f t="shared" ca="1" si="3"/>
        <v>3</v>
      </c>
    </row>
    <row r="7" spans="1:62" x14ac:dyDescent="0.25">
      <c r="A7" s="52">
        <v>200</v>
      </c>
      <c r="B7" s="53">
        <v>0.5</v>
      </c>
      <c r="D7" s="54">
        <v>2</v>
      </c>
      <c r="E7" s="49">
        <v>350</v>
      </c>
      <c r="F7" s="49">
        <v>550</v>
      </c>
      <c r="G7" s="55">
        <v>800</v>
      </c>
      <c r="I7" s="217">
        <v>6</v>
      </c>
      <c r="J7" s="218"/>
      <c r="K7" s="37">
        <f>IF('Tracking Sheet'!U15="",0,IF('Tracking Sheet'!W15="",0,IF('Tracking Sheet'!Y15="",0,DATE('Tracking Sheet'!Y15,'Tracking Sheet'!U15,'Tracking Sheet'!W15))))</f>
        <v>0</v>
      </c>
      <c r="M7" s="38" t="str">
        <f>IF('Tracking Sheet'!$BC$10="","",IF('Tracking Sheet'!#REF!="","",'Tracking Sheet'!#REF!-'Tracking Sheet'!BC15))</f>
        <v/>
      </c>
      <c r="O7" s="48">
        <v>5</v>
      </c>
      <c r="P7" s="223"/>
      <c r="Q7" s="49">
        <v>23000</v>
      </c>
      <c r="R7" s="223"/>
      <c r="S7" s="50">
        <f t="shared" si="2"/>
        <v>66</v>
      </c>
      <c r="T7" s="223"/>
      <c r="U7" s="49">
        <v>15000</v>
      </c>
      <c r="V7" s="223"/>
      <c r="W7" s="50">
        <f t="shared" si="0"/>
        <v>44</v>
      </c>
      <c r="X7" s="223"/>
      <c r="Y7" s="49">
        <v>10000</v>
      </c>
      <c r="Z7" s="223"/>
      <c r="AA7" s="51">
        <f t="shared" si="1"/>
        <v>27</v>
      </c>
      <c r="AC7" s="64">
        <f>('Tracking Sheet'!$AG$13/$BI$1)</f>
        <v>312.5</v>
      </c>
      <c r="AD7" s="72">
        <f>IF($AF$2="","",IF($K$5=0,0,(LOOKUP(AE$6,$O$3:$O$22,$AA$3:$AA$22))*($K$5-$K$4)))</f>
        <v>135</v>
      </c>
      <c r="AE7" s="76">
        <f>IF($AF$2="","",LOOKUP(('Tracking Sheet'!$O$4+SUM(AC4:AC7)+SUM(AD4:AD7)),$Y$3:$Y$22,$O$3:$O$22))</f>
        <v>3</v>
      </c>
      <c r="AF7" s="73">
        <f t="shared" si="4"/>
        <v>153</v>
      </c>
      <c r="AG7" s="68">
        <f>('Tracking Sheet'!$AG$13/$BI$1)</f>
        <v>312.5</v>
      </c>
      <c r="AH7" s="72">
        <f ca="1">IF($AJ$2="","",IF($K$5=0,0,(LOOKUP(AI$6,$O$3:$O$22,$AA$3:$AA$22))*($K$5-$K$4)))</f>
        <v>135</v>
      </c>
      <c r="AI7" s="76">
        <f ca="1">IF($AJ$2="","",LOOKUP(('Tracking Sheet'!$Z$4+SUM(AG4:AG7)+SUM(AH4:AH7)),$Y$3:$Y$22,$O$3:$O$22))</f>
        <v>3</v>
      </c>
      <c r="AJ7" s="74">
        <f t="shared" ca="1" si="5"/>
        <v>153</v>
      </c>
      <c r="AK7" s="68">
        <f>('Tracking Sheet'!$AG$13/$BI$1)</f>
        <v>312.5</v>
      </c>
      <c r="AL7" s="72">
        <f ca="1">IF($AN$2="","",IF($K$5=0,0,(LOOKUP(AM$6,$O$3:$O$22,$AA$3:$AA$22))*($K$5-$K$4)))</f>
        <v>135</v>
      </c>
      <c r="AM7" s="76">
        <f ca="1">IF($AN$2="","",LOOKUP(('Tracking Sheet'!$AK$4+SUM(AK4:AK7)+SUM(AL4:AL7)),$Y$3:$Y$22,$O$3:$O$22))</f>
        <v>4</v>
      </c>
      <c r="AN7" s="74">
        <f t="shared" ca="1" si="6"/>
        <v>153</v>
      </c>
      <c r="AO7" s="68">
        <f>('Tracking Sheet'!$AG$13/$BI$1)</f>
        <v>312.5</v>
      </c>
      <c r="AP7" s="72">
        <f ca="1">IF($AR$2="","",IF($K$5=0,0,(LOOKUP(AQ$6,$O$3:$O$22,$AA$3:$AA$22))*($K$5-$K$4)))</f>
        <v>198</v>
      </c>
      <c r="AQ7" s="76">
        <f ca="1">IF($AR$2="","",LOOKUP(('Tracking Sheet'!$AV$4+SUM(AO4:AO7)+SUM(AP4:AP7)),$Y$3:$Y$22,$O$3:$O$22))</f>
        <v>5</v>
      </c>
      <c r="AR7" s="74">
        <f t="shared" ca="1" si="7"/>
        <v>225</v>
      </c>
      <c r="AS7" s="68">
        <f>('Tracking Sheet'!$AG$13/$BI$1)</f>
        <v>312.5</v>
      </c>
      <c r="AT7" s="72" t="str">
        <f>IF($AV$2="","",IF($K$5=0,0,(LOOKUP(AU$6,$O$3:$O$22,$AA$3:$AA$22))*($K$5-$K$4)))</f>
        <v/>
      </c>
      <c r="AU7" s="76" t="str">
        <f>IF($AV$2="","",LOOKUP(('Tracking Sheet'!$BG$4+SUM(AS4:AS7)+SUM(AT4:AT7)),$Y$3:$Y$22,$O$3:$O$22))</f>
        <v/>
      </c>
      <c r="AV7" s="74" t="str">
        <f t="shared" si="8"/>
        <v/>
      </c>
      <c r="AW7" s="68">
        <f>('Tracking Sheet'!$AG$13/$BI$1)</f>
        <v>312.5</v>
      </c>
      <c r="AX7" s="72" t="str">
        <f>IF($AZ$2="","",IF($K$5=0,0,(LOOKUP(AY$6,$O$3:$O$22,$AA$3:$AA$22))*($K$5-$K$4)))</f>
        <v/>
      </c>
      <c r="AY7" s="76" t="str">
        <f>IF($AZ$2="","",LOOKUP(('Tracking Sheet'!$BR$4+SUM(AW4:AW7)+SUM(AX4:AX7)),$Y$3:$Y$22,$O$3:$O$22))</f>
        <v/>
      </c>
      <c r="AZ7" s="74" t="str">
        <f t="shared" si="9"/>
        <v/>
      </c>
      <c r="BA7" s="68">
        <f>('Tracking Sheet'!$AG$13/$BI$1)</f>
        <v>312.5</v>
      </c>
      <c r="BB7" s="72" t="str">
        <f>IF($BD$2="","",IF($K$5=0,0,(LOOKUP(BC$6,$O$3:$O$22,$AA$3:$AA$22))*($K$5-$K$4)))</f>
        <v/>
      </c>
      <c r="BC7" s="76" t="str">
        <f>IF($BD$2="","",LOOKUP(('Tracking Sheet'!$CC$4+SUM(BA4:BA7)+SUM(BB4:BB7)),$Y$3:$Y$22,$O$3:$O$22))</f>
        <v/>
      </c>
      <c r="BD7" s="74" t="str">
        <f t="shared" si="10"/>
        <v/>
      </c>
      <c r="BE7" s="68">
        <f>('Tracking Sheet'!$AG$13/$BI$1)</f>
        <v>312.5</v>
      </c>
      <c r="BF7" s="72" t="str">
        <f>IF($BH$2="","",IF($K$5=0,0,(LOOKUP(BG$6,$O$3:$O$22,$AA$3:$AA$22))*($K$5-$K$4)))</f>
        <v/>
      </c>
      <c r="BG7" s="76" t="str">
        <f>IF($BH$2="","",LOOKUP(('Tracking Sheet'!$CN$4+SUM(BE4:BE7)+SUM(BF4:BF7)),$Y$3:$Y$22,$O$3:$O$22))</f>
        <v/>
      </c>
      <c r="BH7" s="75" t="str">
        <f t="shared" si="11"/>
        <v/>
      </c>
      <c r="BI7" s="71">
        <f t="shared" ca="1" si="3"/>
        <v>4</v>
      </c>
      <c r="BJ7" s="56"/>
    </row>
    <row r="8" spans="1:62" x14ac:dyDescent="0.25">
      <c r="A8" s="52">
        <v>400</v>
      </c>
      <c r="B8" s="53">
        <v>1</v>
      </c>
      <c r="D8" s="54">
        <v>3</v>
      </c>
      <c r="E8" s="49">
        <v>550</v>
      </c>
      <c r="F8" s="49">
        <v>800</v>
      </c>
      <c r="G8" s="57">
        <v>1200</v>
      </c>
      <c r="I8" s="217">
        <v>7</v>
      </c>
      <c r="J8" s="218"/>
      <c r="K8" s="37">
        <f>IF('Tracking Sheet'!U16="",0,IF('Tracking Sheet'!W16="",0,IF('Tracking Sheet'!Y16="",0,DATE('Tracking Sheet'!Y16,'Tracking Sheet'!U16,'Tracking Sheet'!W16))))</f>
        <v>0</v>
      </c>
      <c r="M8" s="38" t="str">
        <f>IF('Tracking Sheet'!$BC$10="","",IF('Tracking Sheet'!#REF!="","",'Tracking Sheet'!#REF!-'Tracking Sheet'!BC16))</f>
        <v/>
      </c>
      <c r="O8" s="48">
        <v>6</v>
      </c>
      <c r="P8" s="223"/>
      <c r="Q8" s="49">
        <v>35000</v>
      </c>
      <c r="R8" s="223"/>
      <c r="S8" s="50">
        <f t="shared" si="2"/>
        <v>100</v>
      </c>
      <c r="T8" s="223"/>
      <c r="U8" s="49">
        <v>23000</v>
      </c>
      <c r="V8" s="223"/>
      <c r="W8" s="50">
        <f t="shared" si="0"/>
        <v>66</v>
      </c>
      <c r="X8" s="223"/>
      <c r="Y8" s="49">
        <v>15000</v>
      </c>
      <c r="Z8" s="223"/>
      <c r="AA8" s="51">
        <f t="shared" si="1"/>
        <v>44</v>
      </c>
      <c r="AC8" s="64">
        <f>('Tracking Sheet'!$AG$14/$BI$1)</f>
        <v>0</v>
      </c>
      <c r="AD8" s="72">
        <f>IF($AF$2="","",IF($K$6=0,0,(LOOKUP(AE$7,$O$3:$O$22,$AA$3:$AA$22))*($K$6-$K$5)))</f>
        <v>30</v>
      </c>
      <c r="AE8" s="76">
        <f>IF($AF$2="","",LOOKUP(('Tracking Sheet'!$O$4+SUM(AC4:AC8)+SUM(AD4:AD8)),$Y$3:$Y$22,$O$3:$O$22))</f>
        <v>4</v>
      </c>
      <c r="AF8" s="73">
        <f t="shared" si="4"/>
        <v>34</v>
      </c>
      <c r="AG8" s="68">
        <f>('Tracking Sheet'!$AG$14/$BI$1)</f>
        <v>0</v>
      </c>
      <c r="AH8" s="72">
        <f ca="1">IF($AJ$2="","",IF($K$6=0,0,(LOOKUP(AI$7,$O$3:$O$22,$AA$3:$AA$22))*($K$6-$K$5)))</f>
        <v>30</v>
      </c>
      <c r="AI8" s="76">
        <f ca="1">IF($AJ$2="","",LOOKUP(('Tracking Sheet'!$Z$4+SUM(AG4:AG8)+SUM(AH4:AH8)),$Y$3:$Y$22,$O$3:$O$22))</f>
        <v>3</v>
      </c>
      <c r="AJ8" s="74">
        <f t="shared" ca="1" si="5"/>
        <v>34</v>
      </c>
      <c r="AK8" s="68">
        <f>('Tracking Sheet'!$AG$14/$BI$1)</f>
        <v>0</v>
      </c>
      <c r="AL8" s="72">
        <f ca="1">IF($AN$2="","",IF($K$6=0,0,(LOOKUP(AM$7,$O$3:$O$22,$AA$3:$AA$22))*($K$6-$K$5)))</f>
        <v>44</v>
      </c>
      <c r="AM8" s="76">
        <f ca="1">IF($AN$2="","",LOOKUP(('Tracking Sheet'!$AK$4+SUM(AK4:AK8)+SUM(AL4:AL8)),$Y$3:$Y$22,$O$3:$O$22))</f>
        <v>4</v>
      </c>
      <c r="AN8" s="74">
        <f t="shared" ca="1" si="6"/>
        <v>50</v>
      </c>
      <c r="AO8" s="68">
        <f>('Tracking Sheet'!$AG$14/$BI$1)</f>
        <v>0</v>
      </c>
      <c r="AP8" s="72">
        <f ca="1">IF($AR$2="","",IF($K$6=0,0,(LOOKUP(AQ$7,$O$3:$O$22,$AA$3:$AA$22))*($K$6-$K$5)))</f>
        <v>54</v>
      </c>
      <c r="AQ8" s="76">
        <f ca="1">IF($AR$2="","",LOOKUP(('Tracking Sheet'!$AV$4+SUM(AO4:AO8)+SUM(AP4:AP8)),$Y$3:$Y$22,$O$3:$O$22))</f>
        <v>5</v>
      </c>
      <c r="AR8" s="74">
        <f t="shared" ca="1" si="7"/>
        <v>62</v>
      </c>
      <c r="AS8" s="68">
        <f>('Tracking Sheet'!$AG$14/$BI$1)</f>
        <v>0</v>
      </c>
      <c r="AT8" s="72" t="str">
        <f>IF($AV$2="","",IF($K$6=0,0,(LOOKUP(AU$7,$O$3:$O$22,$AA$3:$AA$22))*($K$6-$K$5)))</f>
        <v/>
      </c>
      <c r="AU8" s="76" t="str">
        <f>IF($AV$2="","",LOOKUP(('Tracking Sheet'!$BG$4+SUM(AS4:AS8)+SUM(AT4:AT8)),$Y$3:$Y$22,$O$3:$O$22))</f>
        <v/>
      </c>
      <c r="AV8" s="74" t="str">
        <f t="shared" si="8"/>
        <v/>
      </c>
      <c r="AW8" s="68">
        <f>('Tracking Sheet'!$AG$14/$BI$1)</f>
        <v>0</v>
      </c>
      <c r="AX8" s="72" t="str">
        <f>IF($AZ$2="","",IF($K$6=0,0,(LOOKUP(AY$7,$O$3:$O$22,$AA$3:$AA$22))*($K$6-$K$5)))</f>
        <v/>
      </c>
      <c r="AY8" s="76" t="str">
        <f>IF($AZ$2="","",LOOKUP(('Tracking Sheet'!$BR$4+SUM(AW4:AW8)+SUM(AX4:AX8)),$Y$3:$Y$22,$O$3:$O$22))</f>
        <v/>
      </c>
      <c r="AZ8" s="74" t="str">
        <f t="shared" si="9"/>
        <v/>
      </c>
      <c r="BA8" s="68">
        <f>('Tracking Sheet'!$AG$14/$BI$1)</f>
        <v>0</v>
      </c>
      <c r="BB8" s="72" t="str">
        <f>IF($BD$2="","",IF($K$6=0,0,(LOOKUP(BC$7,$O$3:$O$22,$AA$3:$AA$22))*($K$6-$K$5)))</f>
        <v/>
      </c>
      <c r="BC8" s="76" t="str">
        <f>IF($BD$2="","",LOOKUP(('Tracking Sheet'!$CC$4+SUM(BA4:BA8)+SUM(BB4:BB8)),$Y$3:$Y$22,$O$3:$O$22))</f>
        <v/>
      </c>
      <c r="BD8" s="74" t="str">
        <f t="shared" si="10"/>
        <v/>
      </c>
      <c r="BE8" s="68">
        <f>('Tracking Sheet'!$AG$14/$BI$1)</f>
        <v>0</v>
      </c>
      <c r="BF8" s="72" t="str">
        <f>IF($BH$2="","",IF($K$6=0,0,(LOOKUP(BG$7,$O$3:$O$22,$AA$3:$AA$22))*($K$6-$K$5)))</f>
        <v/>
      </c>
      <c r="BG8" s="76" t="str">
        <f>IF($BH$2="","",LOOKUP(('Tracking Sheet'!$CN$4+SUM(BE4:BE8)+SUM(BF4:BF8)),$Y$3:$Y$22,$O$3:$O$22))</f>
        <v/>
      </c>
      <c r="BH8" s="75" t="str">
        <f t="shared" si="11"/>
        <v/>
      </c>
      <c r="BI8" s="71">
        <f t="shared" ca="1" si="3"/>
        <v>4</v>
      </c>
    </row>
    <row r="9" spans="1:62" x14ac:dyDescent="0.25">
      <c r="A9" s="52">
        <v>600</v>
      </c>
      <c r="B9" s="53">
        <v>2</v>
      </c>
      <c r="D9" s="54">
        <v>4</v>
      </c>
      <c r="E9" s="49">
        <v>750</v>
      </c>
      <c r="F9" s="60">
        <v>1150</v>
      </c>
      <c r="G9" s="57">
        <v>1700</v>
      </c>
      <c r="I9" s="217">
        <v>8</v>
      </c>
      <c r="J9" s="218"/>
      <c r="K9" s="37">
        <f>IF('Tracking Sheet'!U17="",0,IF('Tracking Sheet'!W17="",0,IF('Tracking Sheet'!Y17="",0,DATE('Tracking Sheet'!Y17,'Tracking Sheet'!U17,'Tracking Sheet'!W17))))</f>
        <v>0</v>
      </c>
      <c r="M9" s="38" t="str">
        <f>IF('Tracking Sheet'!$BC$10="","",IF('Tracking Sheet'!#REF!="","",'Tracking Sheet'!#REF!-'Tracking Sheet'!BC17))</f>
        <v/>
      </c>
      <c r="O9" s="48">
        <v>7</v>
      </c>
      <c r="P9" s="223"/>
      <c r="Q9" s="49">
        <v>53000</v>
      </c>
      <c r="R9" s="223"/>
      <c r="S9" s="50">
        <f t="shared" si="2"/>
        <v>133</v>
      </c>
      <c r="T9" s="223"/>
      <c r="U9" s="49">
        <v>35000</v>
      </c>
      <c r="V9" s="223"/>
      <c r="W9" s="50">
        <f t="shared" si="0"/>
        <v>88</v>
      </c>
      <c r="X9" s="223"/>
      <c r="Y9" s="49">
        <v>23000</v>
      </c>
      <c r="Z9" s="223"/>
      <c r="AA9" s="51">
        <f t="shared" si="1"/>
        <v>61</v>
      </c>
      <c r="AC9" s="64">
        <f>('Tracking Sheet'!$AG$15/$BI$1)</f>
        <v>0</v>
      </c>
      <c r="AD9" s="72">
        <f>IF($AF$2="","",IF($K$7=0,0,(LOOKUP(AE$8,$O$3:$O$22,$AA$3:$AA$22))*($K$7-$K$6)))</f>
        <v>0</v>
      </c>
      <c r="AE9" s="76">
        <f>IF($AF$2="","",LOOKUP(('Tracking Sheet'!$O$4+SUM(AC4:AC9)+SUM(AD4:AD9)),$Y$3:$Y$22,$O$3:$O$22))</f>
        <v>4</v>
      </c>
      <c r="AF9" s="73">
        <f t="shared" si="4"/>
        <v>0</v>
      </c>
      <c r="AG9" s="68">
        <f>('Tracking Sheet'!$AG$15/$BI$1)</f>
        <v>0</v>
      </c>
      <c r="AH9" s="72">
        <f>IF($AJ$2="","",IF($K$7=0,0,(LOOKUP(AI$8,$O$3:$O$22,$AA$3:$AA$22))*($K$7-$K$6)))</f>
        <v>0</v>
      </c>
      <c r="AI9" s="76">
        <f ca="1">IF($AJ$2="","",LOOKUP(('Tracking Sheet'!$Z$4+SUM(AG4:AG9)+SUM(AH4:AH9)),$Y$3:$Y$22,$O$3:$O$22))</f>
        <v>3</v>
      </c>
      <c r="AJ9" s="74">
        <f t="shared" si="5"/>
        <v>0</v>
      </c>
      <c r="AK9" s="68">
        <f>('Tracking Sheet'!$AG$15/$BI$1)</f>
        <v>0</v>
      </c>
      <c r="AL9" s="72">
        <f>IF($AN$2="","",IF($K$7=0,0,(LOOKUP(AM$8,$O$3:$O$22,$AA$3:$AA$22))*($K$7-$K$6)))</f>
        <v>0</v>
      </c>
      <c r="AM9" s="76">
        <f ca="1">IF($AN$2="","",LOOKUP(('Tracking Sheet'!$AK$4+SUM(AK4:AK9)+SUM(AL4:AL9)),$Y$3:$Y$22,$O$3:$O$22))</f>
        <v>4</v>
      </c>
      <c r="AN9" s="74">
        <f t="shared" si="6"/>
        <v>0</v>
      </c>
      <c r="AO9" s="68">
        <f>('Tracking Sheet'!$AG$15/$BI$1)</f>
        <v>0</v>
      </c>
      <c r="AP9" s="72">
        <f>IF($AR$2="","",IF($K$7=0,0,(LOOKUP(AQ$8,$O$3:$O$22,$AA$3:$AA$22))*($K$7-$K$6)))</f>
        <v>0</v>
      </c>
      <c r="AQ9" s="76">
        <f ca="1">IF($AR$2="","",LOOKUP(('Tracking Sheet'!$AV$4+SUM(AO4:AO9)+SUM(AP4:AP9)),$Y$3:$Y$22,$O$3:$O$22))</f>
        <v>5</v>
      </c>
      <c r="AR9" s="74">
        <f t="shared" si="7"/>
        <v>0</v>
      </c>
      <c r="AS9" s="68">
        <f>('Tracking Sheet'!$AG$15/$BI$1)</f>
        <v>0</v>
      </c>
      <c r="AT9" s="72" t="str">
        <f>IF($AV$2="","",IF($K$7=0,0,(LOOKUP(AU$8,$O$3:$O$22,$AA$3:$AA$22))*($K$7-$K$6)))</f>
        <v/>
      </c>
      <c r="AU9" s="76" t="str">
        <f>IF($AV$2="","",LOOKUP(('Tracking Sheet'!$BG$4+SUM(AS4:AS9)+SUM(AT4:AT9)),$Y$3:$Y$22,$O$3:$O$22))</f>
        <v/>
      </c>
      <c r="AV9" s="74" t="str">
        <f t="shared" si="8"/>
        <v/>
      </c>
      <c r="AW9" s="68">
        <f>('Tracking Sheet'!$AG$15/$BI$1)</f>
        <v>0</v>
      </c>
      <c r="AX9" s="72" t="str">
        <f>IF($AZ$2="","",IF($K$7=0,0,(LOOKUP(AY$8,$O$3:$O$22,$AA$3:$AA$22))*($K$7-$K$6)))</f>
        <v/>
      </c>
      <c r="AY9" s="76" t="str">
        <f>IF($AZ$2="","",LOOKUP(('Tracking Sheet'!$BR$4+SUM(AW4:AW9)+SUM(AX4:AX9)),$Y$3:$Y$22,$O$3:$O$22))</f>
        <v/>
      </c>
      <c r="AZ9" s="74" t="str">
        <f t="shared" si="9"/>
        <v/>
      </c>
      <c r="BA9" s="68">
        <f>('Tracking Sheet'!$AG$15/$BI$1)</f>
        <v>0</v>
      </c>
      <c r="BB9" s="72" t="str">
        <f>IF($BD$2="","",IF($K$7=0,0,(LOOKUP(BC$8,$O$3:$O$22,$AA$3:$AA$22))*($K$7-$K$6)))</f>
        <v/>
      </c>
      <c r="BC9" s="76" t="str">
        <f>IF($BD$2="","",LOOKUP(('Tracking Sheet'!$CC$4+SUM(BA4:BA9)+SUM(BB4:BB9)),$Y$3:$Y$22,$O$3:$O$22))</f>
        <v/>
      </c>
      <c r="BD9" s="74" t="str">
        <f t="shared" si="10"/>
        <v/>
      </c>
      <c r="BE9" s="68">
        <f>('Tracking Sheet'!$AG$15/$BI$1)</f>
        <v>0</v>
      </c>
      <c r="BF9" s="72" t="str">
        <f>IF($BH$2="","",IF($K$7=0,0,(LOOKUP(BG$8,$O$3:$O$22,$AA$3:$AA$22))*($K$7-$K$6)))</f>
        <v/>
      </c>
      <c r="BG9" s="76" t="str">
        <f>IF($BH$2="","",LOOKUP(('Tracking Sheet'!$CN$4+SUM(BE4:BE9)+SUM(BF4:BF9)),$Y$3:$Y$22,$O$3:$O$22))</f>
        <v/>
      </c>
      <c r="BH9" s="75" t="str">
        <f t="shared" si="11"/>
        <v/>
      </c>
      <c r="BI9" s="71">
        <f t="shared" ca="1" si="3"/>
        <v>4</v>
      </c>
    </row>
    <row r="10" spans="1:62" x14ac:dyDescent="0.25">
      <c r="A10" s="52">
        <v>800</v>
      </c>
      <c r="B10" s="53">
        <v>3</v>
      </c>
      <c r="D10" s="54">
        <v>5</v>
      </c>
      <c r="E10" s="60">
        <v>1000</v>
      </c>
      <c r="F10" s="60">
        <v>1550</v>
      </c>
      <c r="G10" s="57">
        <v>2300</v>
      </c>
      <c r="I10" s="217">
        <v>9</v>
      </c>
      <c r="J10" s="218"/>
      <c r="K10" s="37">
        <f>IF('Tracking Sheet'!U18="",0,IF('Tracking Sheet'!W18="",0,IF('Tracking Sheet'!Y18="",0,DATE('Tracking Sheet'!Y18,'Tracking Sheet'!U18,'Tracking Sheet'!W18))))</f>
        <v>0</v>
      </c>
      <c r="M10" s="38" t="str">
        <f>IF('Tracking Sheet'!$BC$10="","",IF('Tracking Sheet'!#REF!="","",'Tracking Sheet'!#REF!-'Tracking Sheet'!BC18))</f>
        <v/>
      </c>
      <c r="O10" s="48">
        <v>8</v>
      </c>
      <c r="P10" s="223"/>
      <c r="Q10" s="49">
        <v>77000</v>
      </c>
      <c r="R10" s="223"/>
      <c r="S10" s="50">
        <f t="shared" si="2"/>
        <v>211</v>
      </c>
      <c r="T10" s="223"/>
      <c r="U10" s="49">
        <v>51000</v>
      </c>
      <c r="V10" s="223"/>
      <c r="W10" s="50">
        <f t="shared" si="0"/>
        <v>133</v>
      </c>
      <c r="X10" s="223"/>
      <c r="Y10" s="49">
        <v>34000</v>
      </c>
      <c r="Z10" s="223"/>
      <c r="AA10" s="51">
        <f t="shared" si="1"/>
        <v>88</v>
      </c>
      <c r="AC10" s="64">
        <f>('Tracking Sheet'!$AG$16/$BI$1)</f>
        <v>0</v>
      </c>
      <c r="AD10" s="72">
        <f>IF($AF$2="","",IF($K$8=0,0,(LOOKUP(AE$9,$O$3:$O$22,$AA$3:$AA$22))*($K$8-$K$7)))</f>
        <v>0</v>
      </c>
      <c r="AE10" s="76">
        <f>IF($AF$2="","",LOOKUP(('Tracking Sheet'!$O$4+SUM(AC4:AC10)+SUM(AD4:AD10)),$Y$3:$Y$22,$O$3:$O$22))</f>
        <v>4</v>
      </c>
      <c r="AF10" s="73">
        <f t="shared" si="4"/>
        <v>0</v>
      </c>
      <c r="AG10" s="68">
        <f>('Tracking Sheet'!$AG$16/$BI$1)</f>
        <v>0</v>
      </c>
      <c r="AH10" s="72">
        <f>IF($AJ$2="","",IF($K$8=0,0,(LOOKUP(AI$9,$O$3:$O$22,$AA$3:$AA$22))*($K$8-$K$7)))</f>
        <v>0</v>
      </c>
      <c r="AI10" s="76">
        <f ca="1">IF($AJ$2="","",LOOKUP(('Tracking Sheet'!$Z$4+SUM(AG4:AG10)+SUM(AH4:AH10)),$Y$3:$Y$22,$O$3:$O$22))</f>
        <v>3</v>
      </c>
      <c r="AJ10" s="74">
        <f t="shared" si="5"/>
        <v>0</v>
      </c>
      <c r="AK10" s="68">
        <f>('Tracking Sheet'!$AG$16/$BI$1)</f>
        <v>0</v>
      </c>
      <c r="AL10" s="72">
        <f>IF($AN$2="","",IF($K$8=0,0,(LOOKUP(AM$9,$O$3:$O$22,$AA$3:$AA$22))*($K$8-$K$7)))</f>
        <v>0</v>
      </c>
      <c r="AM10" s="76">
        <f ca="1">IF($AN$2="","",LOOKUP(('Tracking Sheet'!$AK$4+SUM(AK4:AK10)+SUM(AL4:AL10)),$Y$3:$Y$22,$O$3:$O$22))</f>
        <v>4</v>
      </c>
      <c r="AN10" s="74">
        <f t="shared" si="6"/>
        <v>0</v>
      </c>
      <c r="AO10" s="68">
        <f>('Tracking Sheet'!$AG$16/$BI$1)</f>
        <v>0</v>
      </c>
      <c r="AP10" s="72">
        <f>IF($AR$2="","",IF($K$8=0,0,(LOOKUP(AQ$9,$O$3:$O$22,$AA$3:$AA$22))*($K$8-$K$7)))</f>
        <v>0</v>
      </c>
      <c r="AQ10" s="76">
        <f ca="1">IF($AR$2="","",LOOKUP(('Tracking Sheet'!$AV$4+SUM(AO4:AO10)+SUM(AP4:AP10)),$Y$3:$Y$22,$O$3:$O$22))</f>
        <v>5</v>
      </c>
      <c r="AR10" s="74">
        <f t="shared" si="7"/>
        <v>0</v>
      </c>
      <c r="AS10" s="68">
        <f>('Tracking Sheet'!$AG$16/$BI$1)</f>
        <v>0</v>
      </c>
      <c r="AT10" s="72" t="str">
        <f>IF($AV$2="","",IF($K$8=0,0,(LOOKUP(AU$9,$O$3:$O$22,$AA$3:$AA$22))*($K$8-$K$7)))</f>
        <v/>
      </c>
      <c r="AU10" s="76" t="str">
        <f>IF($AV$2="","",LOOKUP(('Tracking Sheet'!$BG$4+SUM(AS4:AS10)+SUM(AT4:AT10)),$Y$3:$Y$22,$O$3:$O$22))</f>
        <v/>
      </c>
      <c r="AV10" s="74" t="str">
        <f t="shared" si="8"/>
        <v/>
      </c>
      <c r="AW10" s="68">
        <f>('Tracking Sheet'!$AG$16/$BI$1)</f>
        <v>0</v>
      </c>
      <c r="AX10" s="72" t="str">
        <f>IF($AZ$2="","",IF($K$8=0,0,(LOOKUP(AY$9,$O$3:$O$22,$AA$3:$AA$22))*($K$8-$K$7)))</f>
        <v/>
      </c>
      <c r="AY10" s="76" t="str">
        <f>IF($AZ$2="","",LOOKUP(('Tracking Sheet'!$BR$4+SUM(AW4:AW10)+SUM(AX4:AX10)),$Y$3:$Y$22,$O$3:$O$22))</f>
        <v/>
      </c>
      <c r="AZ10" s="74" t="str">
        <f t="shared" si="9"/>
        <v/>
      </c>
      <c r="BA10" s="68">
        <f>('Tracking Sheet'!$AG$16/$BI$1)</f>
        <v>0</v>
      </c>
      <c r="BB10" s="72" t="str">
        <f>IF($BD$2="","",IF($K$8=0,0,(LOOKUP(BC$9,$O$3:$O$22,$AA$3:$AA$22))*($K$8-$K$7)))</f>
        <v/>
      </c>
      <c r="BC10" s="76" t="str">
        <f>IF($BD$2="","",LOOKUP(('Tracking Sheet'!$CC$4+SUM(BA4:BA10)+SUM(BB4:BB10)),$Y$3:$Y$22,$O$3:$O$22))</f>
        <v/>
      </c>
      <c r="BD10" s="74" t="str">
        <f t="shared" si="10"/>
        <v/>
      </c>
      <c r="BE10" s="68">
        <f>('Tracking Sheet'!$AG$16/$BI$1)</f>
        <v>0</v>
      </c>
      <c r="BF10" s="72" t="str">
        <f>IF($BH$2="","",IF($K$8=0,0,(LOOKUP(BG$9,$O$3:$O$22,$AA$3:$AA$22))*($K$8-$K$7)))</f>
        <v/>
      </c>
      <c r="BG10" s="76" t="str">
        <f>IF($BH$2="","",LOOKUP(('Tracking Sheet'!$CN$4+SUM(BE4:BE10)+SUM(BF4:BF10)),$Y$3:$Y$22,$O$3:$O$22))</f>
        <v/>
      </c>
      <c r="BH10" s="75" t="str">
        <f t="shared" si="11"/>
        <v/>
      </c>
      <c r="BI10" s="71">
        <f t="shared" ca="1" si="3"/>
        <v>4</v>
      </c>
    </row>
    <row r="11" spans="1:62" x14ac:dyDescent="0.25">
      <c r="A11" s="52">
        <v>1200</v>
      </c>
      <c r="B11" s="53">
        <v>4</v>
      </c>
      <c r="D11" s="54">
        <v>6</v>
      </c>
      <c r="E11" s="60">
        <v>1350</v>
      </c>
      <c r="F11" s="60">
        <v>2000</v>
      </c>
      <c r="G11" s="57">
        <v>3000</v>
      </c>
      <c r="I11" s="201">
        <v>10</v>
      </c>
      <c r="J11" s="202"/>
      <c r="K11" s="37">
        <f>IF('Tracking Sheet'!U19="",0,IF('Tracking Sheet'!W19="",0,IF('Tracking Sheet'!Y19="",0,DATE('Tracking Sheet'!Y19,'Tracking Sheet'!U19,'Tracking Sheet'!W19))))</f>
        <v>0</v>
      </c>
      <c r="M11" s="38" t="str">
        <f>IF('Tracking Sheet'!$BC$10="","",IF('Tracking Sheet'!#REF!="","",'Tracking Sheet'!#REF!-'Tracking Sheet'!BC19))</f>
        <v/>
      </c>
      <c r="O11" s="48">
        <v>9</v>
      </c>
      <c r="P11" s="223"/>
      <c r="Q11" s="49">
        <v>115000</v>
      </c>
      <c r="R11" s="223"/>
      <c r="S11" s="50">
        <f t="shared" si="2"/>
        <v>250</v>
      </c>
      <c r="T11" s="223"/>
      <c r="U11" s="49">
        <v>75000</v>
      </c>
      <c r="V11" s="223"/>
      <c r="W11" s="50">
        <f t="shared" si="0"/>
        <v>166</v>
      </c>
      <c r="X11" s="223"/>
      <c r="Y11" s="49">
        <v>50000</v>
      </c>
      <c r="Z11" s="223"/>
      <c r="AA11" s="51">
        <f t="shared" si="1"/>
        <v>116</v>
      </c>
      <c r="AC11" s="64">
        <f>('Tracking Sheet'!$AG$17/$BI$1)</f>
        <v>0</v>
      </c>
      <c r="AD11" s="72">
        <f>IF($AF$2="","",IF($K$9=0,0,(LOOKUP(AE$10,$O$3:$O$22,$AA$3:$AA$22))*($K$9-$K$8)))</f>
        <v>0</v>
      </c>
      <c r="AE11" s="76">
        <f>IF($AF$2="","",LOOKUP(('Tracking Sheet'!$O$4+SUM(AC4:AC11)+SUM(AD4:AD11)),$Y$3:$Y$22,$O$3:$O$22))</f>
        <v>4</v>
      </c>
      <c r="AF11" s="73">
        <f t="shared" si="4"/>
        <v>0</v>
      </c>
      <c r="AG11" s="68">
        <f>('Tracking Sheet'!$AG$17/$BI$1)</f>
        <v>0</v>
      </c>
      <c r="AH11" s="72">
        <f>IF($AJ$2="","",IF($K$9=0,0,(LOOKUP(AI$10,$O$3:$O$22,$AA$3:$AA$22))*($K$9-$K$8)))</f>
        <v>0</v>
      </c>
      <c r="AI11" s="76">
        <f ca="1">IF($AJ$2="","",LOOKUP(('Tracking Sheet'!$Z$4+SUM(AG4:AG11)+SUM(AH4:AH11)),$Y$3:$Y$22,$O$3:$O$22))</f>
        <v>3</v>
      </c>
      <c r="AJ11" s="74">
        <f t="shared" si="5"/>
        <v>0</v>
      </c>
      <c r="AK11" s="68">
        <f>('Tracking Sheet'!$AG$17/$BI$1)</f>
        <v>0</v>
      </c>
      <c r="AL11" s="72">
        <f>IF($AN$2="","",IF($K$9=0,0,(LOOKUP(AM$10,$O$3:$O$22,$AA$3:$AA$22))*($K$9-$K$8)))</f>
        <v>0</v>
      </c>
      <c r="AM11" s="76">
        <f ca="1">IF($AN$2="","",LOOKUP(('Tracking Sheet'!$AK$4+SUM(AK4:AK11)+SUM(AL4:AL11)),$Y$3:$Y$22,$O$3:$O$22))</f>
        <v>4</v>
      </c>
      <c r="AN11" s="74">
        <f t="shared" si="6"/>
        <v>0</v>
      </c>
      <c r="AO11" s="68">
        <f>('Tracking Sheet'!$AG$17/$BI$1)</f>
        <v>0</v>
      </c>
      <c r="AP11" s="72">
        <f>IF($AR$2="","",IF($K$9=0,0,(LOOKUP(AQ$10,$O$3:$O$22,$AA$3:$AA$22))*($K$9-$K$8)))</f>
        <v>0</v>
      </c>
      <c r="AQ11" s="76">
        <f ca="1">IF($AR$2="","",LOOKUP(('Tracking Sheet'!$AV$4+SUM(AO4:AO11)+SUM(AP4:AP11)),$Y$3:$Y$22,$O$3:$O$22))</f>
        <v>5</v>
      </c>
      <c r="AR11" s="74">
        <f t="shared" si="7"/>
        <v>0</v>
      </c>
      <c r="AS11" s="68">
        <f>('Tracking Sheet'!$AG$17/$BI$1)</f>
        <v>0</v>
      </c>
      <c r="AT11" s="72" t="str">
        <f>IF($AV$2="","",IF($K$9=0,0,(LOOKUP(AU$10,$O$3:$O$22,$AA$3:$AA$22))*($K$9-$K$8)))</f>
        <v/>
      </c>
      <c r="AU11" s="76" t="str">
        <f>IF($AV$2="","",LOOKUP(('Tracking Sheet'!$BG$4+SUM(AS4:AS11)+SUM(AT4:AT11)),$Y$3:$Y$22,$O$3:$O$22))</f>
        <v/>
      </c>
      <c r="AV11" s="74" t="str">
        <f t="shared" si="8"/>
        <v/>
      </c>
      <c r="AW11" s="68">
        <f>('Tracking Sheet'!$AG$17/$BI$1)</f>
        <v>0</v>
      </c>
      <c r="AX11" s="72" t="str">
        <f>IF($AZ$2="","",IF($K$9=0,0,(LOOKUP(AY$10,$O$3:$O$22,$AA$3:$AA$22))*($K$9-$K$8)))</f>
        <v/>
      </c>
      <c r="AY11" s="76" t="str">
        <f>IF($AZ$2="","",LOOKUP(('Tracking Sheet'!$BR$4+SUM(AW4:AW11)+SUM(AX4:AX11)),$Y$3:$Y$22,$O$3:$O$22))</f>
        <v/>
      </c>
      <c r="AZ11" s="74" t="str">
        <f t="shared" si="9"/>
        <v/>
      </c>
      <c r="BA11" s="68">
        <f>('Tracking Sheet'!$AG$17/$BI$1)</f>
        <v>0</v>
      </c>
      <c r="BB11" s="72" t="str">
        <f>IF($BD$2="","",IF($K$9=0,0,(LOOKUP(BC$10,$O$3:$O$22,$AA$3:$AA$22))*($K$9-$K$8)))</f>
        <v/>
      </c>
      <c r="BC11" s="76" t="str">
        <f>IF($BD$2="","",LOOKUP(('Tracking Sheet'!$CC$4+SUM(BA4:BA11)+SUM(BB4:BB11)),$Y$3:$Y$22,$O$3:$O$22))</f>
        <v/>
      </c>
      <c r="BD11" s="74" t="str">
        <f t="shared" si="10"/>
        <v/>
      </c>
      <c r="BE11" s="68">
        <f>('Tracking Sheet'!$AG$17/$BI$1)</f>
        <v>0</v>
      </c>
      <c r="BF11" s="72" t="str">
        <f>IF($BH$2="","",IF($K$9=0,0,(LOOKUP(BG$10,$O$3:$O$22,$AA$3:$AA$22))*($K$9-$K$8)))</f>
        <v/>
      </c>
      <c r="BG11" s="76" t="str">
        <f>IF($BH$2="","",LOOKUP(('Tracking Sheet'!$CN$4+SUM(BE4:BE11)+SUM(BF4:BF11)),$Y$3:$Y$22,$O$3:$O$22))</f>
        <v/>
      </c>
      <c r="BH11" s="75" t="str">
        <f t="shared" si="11"/>
        <v/>
      </c>
      <c r="BI11" s="71">
        <f t="shared" ca="1" si="3"/>
        <v>4</v>
      </c>
    </row>
    <row r="12" spans="1:62" x14ac:dyDescent="0.25">
      <c r="A12" s="52">
        <v>1600</v>
      </c>
      <c r="B12" s="53">
        <v>5</v>
      </c>
      <c r="D12" s="54">
        <v>7</v>
      </c>
      <c r="E12" s="60">
        <v>1750</v>
      </c>
      <c r="F12" s="60">
        <v>2600</v>
      </c>
      <c r="G12" s="57">
        <v>3900</v>
      </c>
      <c r="I12" s="201">
        <v>11</v>
      </c>
      <c r="J12" s="202"/>
      <c r="K12" s="37">
        <f>IF('Tracking Sheet'!U20="",0,IF('Tracking Sheet'!W20="",0,IF('Tracking Sheet'!Y20="",0,DATE('Tracking Sheet'!Y20,'Tracking Sheet'!U20,'Tracking Sheet'!W20))))</f>
        <v>0</v>
      </c>
      <c r="M12" s="38" t="str">
        <f>IF('Tracking Sheet'!$BC$10="","",IF('Tracking Sheet'!#REF!="","",'Tracking Sheet'!#REF!-'Tracking Sheet'!BC20))</f>
        <v/>
      </c>
      <c r="O12" s="48">
        <v>10</v>
      </c>
      <c r="P12" s="223"/>
      <c r="Q12" s="49">
        <v>160000</v>
      </c>
      <c r="R12" s="223"/>
      <c r="S12" s="50">
        <f t="shared" si="2"/>
        <v>416</v>
      </c>
      <c r="T12" s="223"/>
      <c r="U12" s="49">
        <v>105000</v>
      </c>
      <c r="V12" s="223"/>
      <c r="W12" s="50">
        <f t="shared" si="0"/>
        <v>277</v>
      </c>
      <c r="X12" s="223"/>
      <c r="Y12" s="49">
        <v>71000</v>
      </c>
      <c r="Z12" s="223"/>
      <c r="AA12" s="51">
        <f t="shared" si="1"/>
        <v>188</v>
      </c>
      <c r="AC12" s="64">
        <f>('Tracking Sheet'!$AG$18/$BI$1)</f>
        <v>0</v>
      </c>
      <c r="AD12" s="72">
        <f>IF($AF$2="","",IF($K$10=0,0,(LOOKUP(AE$11,$O$3:$O$22,$AA$3:$AA$22))*($K$10-$K$9)))</f>
        <v>0</v>
      </c>
      <c r="AE12" s="76">
        <f>IF($AF$2="","",LOOKUP(('Tracking Sheet'!$O$4+SUM(AC4:AC12)+SUM(AD4:AD12)),$Y$3:$Y$22,$O$3:$O$22))</f>
        <v>4</v>
      </c>
      <c r="AF12" s="73">
        <f t="shared" si="4"/>
        <v>0</v>
      </c>
      <c r="AG12" s="68">
        <f>('Tracking Sheet'!$AG$18/$BI$1)</f>
        <v>0</v>
      </c>
      <c r="AH12" s="72">
        <f>IF($AJ$2="","",IF($K$10=0,0,(LOOKUP(AI$11,$O$3:$O$22,$AA$3:$AA$22))*($K$10-$K$9)))</f>
        <v>0</v>
      </c>
      <c r="AI12" s="76">
        <f ca="1">IF($AJ$2="","",LOOKUP(('Tracking Sheet'!$Z$4+SUM(AG4:AG12)+SUM(AH4:AH12)),$Y$3:$Y$22,$O$3:$O$22))</f>
        <v>3</v>
      </c>
      <c r="AJ12" s="74">
        <f t="shared" si="5"/>
        <v>0</v>
      </c>
      <c r="AK12" s="68">
        <f>('Tracking Sheet'!$AG$18/$BI$1)</f>
        <v>0</v>
      </c>
      <c r="AL12" s="72">
        <f>IF($K$10=0,0,(LOOKUP(AM$11,$O$3:$O$22,$AA$3:$AA$22))*($K$10-$K$9))</f>
        <v>0</v>
      </c>
      <c r="AM12" s="76">
        <f ca="1">IF($AN$2="","",LOOKUP(('Tracking Sheet'!$AK$4+SUM(AK4:AK12)+SUM(AL4:AL12)),$Y$3:$Y$22,$O$3:$O$22))</f>
        <v>4</v>
      </c>
      <c r="AN12" s="74">
        <f t="shared" si="6"/>
        <v>0</v>
      </c>
      <c r="AO12" s="68">
        <f>('Tracking Sheet'!$AG$18/$BI$1)</f>
        <v>0</v>
      </c>
      <c r="AP12" s="72">
        <f>IF($AR$2="","",IF($K$10=0,0,(LOOKUP(AQ$11,$O$3:$O$22,$AA$3:$AA$22))*($K$10-$K$9)))</f>
        <v>0</v>
      </c>
      <c r="AQ12" s="76">
        <f ca="1">IF($AR$2="","",LOOKUP(('Tracking Sheet'!$AV$4+SUM(AO4:AO12)+SUM(AP4:AP12)),$Y$3:$Y$22,$O$3:$O$22))</f>
        <v>5</v>
      </c>
      <c r="AR12" s="74">
        <f t="shared" si="7"/>
        <v>0</v>
      </c>
      <c r="AS12" s="68">
        <f>('Tracking Sheet'!$AG$18/$BI$1)</f>
        <v>0</v>
      </c>
      <c r="AT12" s="72" t="str">
        <f>IF($AV$2="","",IF($K$10=0,0,(LOOKUP(AU$11,$O$3:$O$22,$AA$3:$AA$22))*($K$10-$K$9)))</f>
        <v/>
      </c>
      <c r="AU12" s="76" t="str">
        <f>IF($AV$2="","",LOOKUP(('Tracking Sheet'!$BG$4+SUM(AS4:AS12)+SUM(AT4:AT12)),$Y$3:$Y$22,$O$3:$O$22))</f>
        <v/>
      </c>
      <c r="AV12" s="74" t="str">
        <f t="shared" si="8"/>
        <v/>
      </c>
      <c r="AW12" s="68">
        <f>('Tracking Sheet'!$AG$18/$BI$1)</f>
        <v>0</v>
      </c>
      <c r="AX12" s="72" t="str">
        <f>IF($AZ$2="","",IF($K$10=0,0,(LOOKUP(AY$11,$O$3:$O$22,$AA$3:$AA$22))*($K$10-$K$9)))</f>
        <v/>
      </c>
      <c r="AY12" s="76" t="str">
        <f>IF($AZ$2="","",LOOKUP(('Tracking Sheet'!$BR$4+SUM(AW4:AW12)+SUM(AX4:AX12)),$Y$3:$Y$22,$O$3:$O$22))</f>
        <v/>
      </c>
      <c r="AZ12" s="74" t="str">
        <f t="shared" si="9"/>
        <v/>
      </c>
      <c r="BA12" s="68">
        <f>('Tracking Sheet'!$AG$18/$BI$1)</f>
        <v>0</v>
      </c>
      <c r="BB12" s="72" t="str">
        <f>IF($BD$2="","",IF($K$10=0,0,(LOOKUP(BC$11,$O$3:$O$22,$AA$3:$AA$22))*($K$10-$K$9)))</f>
        <v/>
      </c>
      <c r="BC12" s="76" t="str">
        <f>IF($BD$2="","",LOOKUP(('Tracking Sheet'!$CC$4+SUM(BA4:BA12)+SUM(BB4:BB12)),$Y$3:$Y$22,$O$3:$O$22))</f>
        <v/>
      </c>
      <c r="BD12" s="74" t="str">
        <f t="shared" si="10"/>
        <v/>
      </c>
      <c r="BE12" s="68">
        <f>('Tracking Sheet'!$AG$18/$BI$1)</f>
        <v>0</v>
      </c>
      <c r="BF12" s="72" t="str">
        <f>IF($BH$2="","",IF($K$10=0,0,(LOOKUP(BG$11,$O$3:$O$22,$AA$3:$AA$22))*($K$10-$K$9)))</f>
        <v/>
      </c>
      <c r="BG12" s="76" t="str">
        <f>IF($BH$2="","",LOOKUP(('Tracking Sheet'!$CN$4+SUM(BE4:BE12)+SUM(BF4:BF12)),$Y$3:$Y$22,$O$3:$O$22))</f>
        <v/>
      </c>
      <c r="BH12" s="75" t="str">
        <f t="shared" si="11"/>
        <v/>
      </c>
      <c r="BI12" s="71">
        <f t="shared" ca="1" si="3"/>
        <v>4</v>
      </c>
    </row>
    <row r="13" spans="1:62" x14ac:dyDescent="0.25">
      <c r="A13" s="52">
        <v>2400</v>
      </c>
      <c r="B13" s="53">
        <v>6</v>
      </c>
      <c r="D13" s="54">
        <v>8</v>
      </c>
      <c r="E13" s="60">
        <v>2200</v>
      </c>
      <c r="F13" s="60">
        <v>3350</v>
      </c>
      <c r="G13" s="57">
        <v>5000</v>
      </c>
      <c r="I13" s="201">
        <v>12</v>
      </c>
      <c r="J13" s="202"/>
      <c r="K13" s="37">
        <f>IF('Tracking Sheet'!U21="",0,IF('Tracking Sheet'!W21="",0,IF('Tracking Sheet'!Y21="",0,DATE('Tracking Sheet'!Y21,'Tracking Sheet'!U21,'Tracking Sheet'!W21))))</f>
        <v>0</v>
      </c>
      <c r="M13" s="38" t="str">
        <f>IF('Tracking Sheet'!$BC$10="","",IF('Tracking Sheet'!#REF!="","",'Tracking Sheet'!#REF!-'Tracking Sheet'!BC21))</f>
        <v/>
      </c>
      <c r="O13" s="48">
        <v>11</v>
      </c>
      <c r="P13" s="223"/>
      <c r="Q13" s="49">
        <v>235000</v>
      </c>
      <c r="R13" s="223"/>
      <c r="S13" s="50">
        <f t="shared" si="2"/>
        <v>527</v>
      </c>
      <c r="T13" s="223"/>
      <c r="U13" s="49">
        <v>155000</v>
      </c>
      <c r="V13" s="223"/>
      <c r="W13" s="50">
        <f t="shared" si="0"/>
        <v>361</v>
      </c>
      <c r="X13" s="223"/>
      <c r="Y13" s="49">
        <v>105000</v>
      </c>
      <c r="Z13" s="223"/>
      <c r="AA13" s="51">
        <f t="shared" si="1"/>
        <v>222</v>
      </c>
      <c r="AC13" s="64">
        <f>('Tracking Sheet'!$AG$19/$BI$1)</f>
        <v>0</v>
      </c>
      <c r="AD13" s="72">
        <f>IF($AF$2="","",IF($K$11=0,0,(LOOKUP(AE$12,$O$3:$O$22,$AA$3:$AA$22))*($K$11-$K$10)))</f>
        <v>0</v>
      </c>
      <c r="AE13" s="76">
        <f>IF($AF$2="","",LOOKUP(('Tracking Sheet'!$O$4+SUM(AC4:AC13)+SUM(AD4:AD13)),$Y$3:$Y$22,$O$3:$O$22))</f>
        <v>4</v>
      </c>
      <c r="AF13" s="73">
        <f t="shared" si="4"/>
        <v>0</v>
      </c>
      <c r="AG13" s="68">
        <f>('Tracking Sheet'!$AG$19/$BI$1)</f>
        <v>0</v>
      </c>
      <c r="AH13" s="72">
        <f>IF($AJ$2="","",IF($K$11=0,0,(LOOKUP(AI$12,$O$3:$O$22,$AA$3:$AA$22))*($K$11-$K$10)))</f>
        <v>0</v>
      </c>
      <c r="AI13" s="76">
        <f ca="1">IF($AJ$2="","",LOOKUP(('Tracking Sheet'!$Z$4+SUM(AG4:AG13)+SUM(AH4:AH13)),$Y$3:$Y$22,$O$3:$O$22))</f>
        <v>3</v>
      </c>
      <c r="AJ13" s="74">
        <f t="shared" si="5"/>
        <v>0</v>
      </c>
      <c r="AK13" s="68">
        <f>('Tracking Sheet'!$AG$19/$BI$1)</f>
        <v>0</v>
      </c>
      <c r="AL13" s="72">
        <f>IF($AN$2="","",IF($K$11=0,0,(LOOKUP(AM$12,$O$3:$O$22,$AA$3:$AA$22))*($K$11-$K$10)))</f>
        <v>0</v>
      </c>
      <c r="AM13" s="76">
        <f ca="1">IF($AN$2="","",LOOKUP(('Tracking Sheet'!$AK$4+SUM(AK4:AK13)+SUM(AL4:AL13)),$Y$3:$Y$22,$O$3:$O$22))</f>
        <v>4</v>
      </c>
      <c r="AN13" s="74">
        <f t="shared" si="6"/>
        <v>0</v>
      </c>
      <c r="AO13" s="68">
        <f>('Tracking Sheet'!$AG$19/$BI$1)</f>
        <v>0</v>
      </c>
      <c r="AP13" s="72">
        <f>IF($AR$2="","",IF($K$11=0,0,(LOOKUP(AQ$12,$O$3:$O$22,$AA$3:$AA$22))*($K$11-$K$10)))</f>
        <v>0</v>
      </c>
      <c r="AQ13" s="76">
        <f ca="1">IF($AR$2="","",LOOKUP(('Tracking Sheet'!$AV$4+SUM(AO4:AO13)+SUM(AP4:AP13)),$Y$3:$Y$22,$O$3:$O$22))</f>
        <v>5</v>
      </c>
      <c r="AR13" s="74">
        <f t="shared" si="7"/>
        <v>0</v>
      </c>
      <c r="AS13" s="68">
        <f>('Tracking Sheet'!$AG$19/$BI$1)</f>
        <v>0</v>
      </c>
      <c r="AT13" s="72" t="str">
        <f>IF($AV$2="","",IF($K$11=0,0,(LOOKUP(AU$12,$O$3:$O$22,$AA$3:$AA$22))*($K$11-$K$10)))</f>
        <v/>
      </c>
      <c r="AU13" s="76" t="str">
        <f>IF($AV$2="","",LOOKUP(('Tracking Sheet'!$BG$4+SUM(AS4:AS13)+SUM(AT4:AT13)),$Y$3:$Y$22,$O$3:$O$22))</f>
        <v/>
      </c>
      <c r="AV13" s="74" t="str">
        <f t="shared" si="8"/>
        <v/>
      </c>
      <c r="AW13" s="68">
        <f>('Tracking Sheet'!$AG$19/$BI$1)</f>
        <v>0</v>
      </c>
      <c r="AX13" s="72" t="str">
        <f>IF($AZ$2="","",IF($K$11=0,0,(LOOKUP(AY$12,$O$3:$O$22,$AA$3:$AA$22))*($K$11-$K$10)))</f>
        <v/>
      </c>
      <c r="AY13" s="76" t="str">
        <f>IF($AZ$2="","",LOOKUP(('Tracking Sheet'!$BR$4+SUM(AW4:AW13)+SUM(AX4:AX13)),$Y$3:$Y$22,$O$3:$O$22))</f>
        <v/>
      </c>
      <c r="AZ13" s="74" t="str">
        <f t="shared" si="9"/>
        <v/>
      </c>
      <c r="BA13" s="68">
        <f>('Tracking Sheet'!$AG$19/$BI$1)</f>
        <v>0</v>
      </c>
      <c r="BB13" s="72" t="str">
        <f>IF($BD$2="","",IF($K$11=0,0,(LOOKUP(BC$12,$O$3:$O$22,$AA$3:$AA$22))*($K$11-$K$10)))</f>
        <v/>
      </c>
      <c r="BC13" s="76" t="str">
        <f>IF($BD$2="","",LOOKUP(('Tracking Sheet'!$CC$4+SUM(BA4:BA13)+SUM(BB4:BB13)),$Y$3:$Y$22,$O$3:$O$22))</f>
        <v/>
      </c>
      <c r="BD13" s="74" t="str">
        <f t="shared" si="10"/>
        <v/>
      </c>
      <c r="BE13" s="68">
        <f>('Tracking Sheet'!$AG$19/$BI$1)</f>
        <v>0</v>
      </c>
      <c r="BF13" s="72" t="str">
        <f>IF($BH$2="","",IF($K$11=0,0,(LOOKUP(BG$12,$O$3:$O$22,$AA$3:$AA$22))*($K$11-$K$10)))</f>
        <v/>
      </c>
      <c r="BG13" s="76" t="str">
        <f>IF($BH$2="","",LOOKUP(('Tracking Sheet'!$CN$4+SUM(BE4:BE13)+SUM(BF4:BF13)),$Y$3:$Y$22,$O$3:$O$22))</f>
        <v/>
      </c>
      <c r="BH13" s="75" t="str">
        <f t="shared" si="11"/>
        <v/>
      </c>
      <c r="BI13" s="71">
        <f t="shared" ca="1" si="3"/>
        <v>4</v>
      </c>
    </row>
    <row r="14" spans="1:62" x14ac:dyDescent="0.25">
      <c r="A14" s="52">
        <v>3200</v>
      </c>
      <c r="B14" s="53">
        <v>7</v>
      </c>
      <c r="D14" s="54">
        <v>9</v>
      </c>
      <c r="E14" s="60">
        <v>2850</v>
      </c>
      <c r="F14" s="60">
        <v>4250</v>
      </c>
      <c r="G14" s="57">
        <v>6400</v>
      </c>
      <c r="I14" s="201">
        <v>13</v>
      </c>
      <c r="J14" s="202"/>
      <c r="K14" s="37">
        <f>IF('Tracking Sheet'!U22="",0,IF('Tracking Sheet'!W22="",0,IF('Tracking Sheet'!Y22="",0,DATE('Tracking Sheet'!Y22,'Tracking Sheet'!U22,'Tracking Sheet'!W22))))</f>
        <v>0</v>
      </c>
      <c r="M14" s="38" t="str">
        <f>IF('Tracking Sheet'!$BC$10="","",IF('Tracking Sheet'!#REF!="","",'Tracking Sheet'!#REF!-'Tracking Sheet'!BC22))</f>
        <v/>
      </c>
      <c r="O14" s="48">
        <v>12</v>
      </c>
      <c r="P14" s="223"/>
      <c r="Q14" s="49">
        <v>330000</v>
      </c>
      <c r="R14" s="223"/>
      <c r="S14" s="50">
        <f t="shared" si="2"/>
        <v>805</v>
      </c>
      <c r="T14" s="223"/>
      <c r="U14" s="49">
        <v>220000</v>
      </c>
      <c r="V14" s="223"/>
      <c r="W14" s="50">
        <f t="shared" si="0"/>
        <v>527</v>
      </c>
      <c r="X14" s="223"/>
      <c r="Y14" s="49">
        <v>145000</v>
      </c>
      <c r="Z14" s="223"/>
      <c r="AA14" s="51">
        <f t="shared" si="1"/>
        <v>361</v>
      </c>
      <c r="AC14" s="64">
        <f>('Tracking Sheet'!$AG$20/$BI$1)</f>
        <v>0</v>
      </c>
      <c r="AD14" s="72">
        <f>IF($AF$2="","",IF($K$12=0,0,(LOOKUP(AE$13,$O$3:$O$22,$AA$3:$AA$22))*($K$12-$K$11)))</f>
        <v>0</v>
      </c>
      <c r="AE14" s="76">
        <f>IF($AF$2="","",LOOKUP(('Tracking Sheet'!$O$4+SUM(AC4:AC14)+SUM(AD4:AD14)),$Y$3:$Y$22,$O$3:$O$22))</f>
        <v>4</v>
      </c>
      <c r="AF14" s="73">
        <f t="shared" si="4"/>
        <v>0</v>
      </c>
      <c r="AG14" s="68">
        <f>('Tracking Sheet'!$AG$20/$BI$1)</f>
        <v>0</v>
      </c>
      <c r="AH14" s="72">
        <f>IF($AJ$2="","",IF($K$12=0,0,(LOOKUP(AI$13,$O$3:$O$22,$AA$3:$AA$22))*($K$12-$K$11)))</f>
        <v>0</v>
      </c>
      <c r="AI14" s="76">
        <f ca="1">IF($AJ$2="","",LOOKUP(('Tracking Sheet'!$Z$4+SUM(AG4:AG14)+SUM(AH4:AH14)),$Y$3:$Y$22,$O$3:$O$22))</f>
        <v>3</v>
      </c>
      <c r="AJ14" s="74">
        <f t="shared" si="5"/>
        <v>0</v>
      </c>
      <c r="AK14" s="68">
        <f>('Tracking Sheet'!$AG$20/$BI$1)</f>
        <v>0</v>
      </c>
      <c r="AL14" s="72">
        <f>IF($AN$2="","",IF($K$12=0,0,(LOOKUP(AM$13,$O$3:$O$22,$AA$3:$AA$22))*($K$12-$K$11)))</f>
        <v>0</v>
      </c>
      <c r="AM14" s="76">
        <f ca="1">IF($AN$2="","",LOOKUP(('Tracking Sheet'!$AK$4+SUM(AK4:AK14)+SUM(AL4:AL14)),$Y$3:$Y$22,$O$3:$O$22))</f>
        <v>4</v>
      </c>
      <c r="AN14" s="74">
        <f t="shared" si="6"/>
        <v>0</v>
      </c>
      <c r="AO14" s="68">
        <f>('Tracking Sheet'!$AG$20/$BI$1)</f>
        <v>0</v>
      </c>
      <c r="AP14" s="72">
        <f>IF($AR$2="","",IF($K$12=0,0,(LOOKUP(AQ$13,$O$3:$O$22,$AA$3:$AA$22))*($K$12-$K$11)))</f>
        <v>0</v>
      </c>
      <c r="AQ14" s="76">
        <f ca="1">IF($AR$2="","",LOOKUP(('Tracking Sheet'!$AV$4+SUM(AO4:AO14)+SUM(AP4:AP14)),$Y$3:$Y$22,$O$3:$O$22))</f>
        <v>5</v>
      </c>
      <c r="AR14" s="74">
        <f t="shared" si="7"/>
        <v>0</v>
      </c>
      <c r="AS14" s="68">
        <f>('Tracking Sheet'!$AG$20/$BI$1)</f>
        <v>0</v>
      </c>
      <c r="AT14" s="72" t="str">
        <f>IF($AV$2="","",IF($K$12=0,0,(LOOKUP(AU$13,$O$3:$O$22,$AA$3:$AA$22))*($K$12-$K$11)))</f>
        <v/>
      </c>
      <c r="AU14" s="76" t="str">
        <f>IF($AV$2="","",LOOKUP(('Tracking Sheet'!$BG$4+SUM(AS4:AS14)+SUM(AT4:AT14)),$Y$3:$Y$22,$O$3:$O$22))</f>
        <v/>
      </c>
      <c r="AV14" s="74" t="str">
        <f t="shared" si="8"/>
        <v/>
      </c>
      <c r="AW14" s="68">
        <f>('Tracking Sheet'!$AG$20/$BI$1)</f>
        <v>0</v>
      </c>
      <c r="AX14" s="72" t="str">
        <f>IF($AZ$2="","",IF($K$12=0,0,(LOOKUP(AY$13,$O$3:$O$22,$AA$3:$AA$22))*($K$12-$K$11)))</f>
        <v/>
      </c>
      <c r="AY14" s="76" t="str">
        <f>IF($AZ$2="","",LOOKUP(('Tracking Sheet'!$BR$4+SUM(AW4:AW14)+SUM(AX4:AX14)),$Y$3:$Y$22,$O$3:$O$22))</f>
        <v/>
      </c>
      <c r="AZ14" s="74" t="str">
        <f t="shared" si="9"/>
        <v/>
      </c>
      <c r="BA14" s="68">
        <f>('Tracking Sheet'!$AG$20/$BI$1)</f>
        <v>0</v>
      </c>
      <c r="BB14" s="72" t="str">
        <f>IF($BD$2="","",IF($K$12=0,0,(LOOKUP(BC$13,$O$3:$O$22,$AA$3:$AA$22))*($K$12-$K$11)))</f>
        <v/>
      </c>
      <c r="BC14" s="76" t="str">
        <f>IF($BD$2="","",LOOKUP(('Tracking Sheet'!$CC$4+SUM(BA4:BA14)+SUM(BB4:BB14)),$Y$3:$Y$22,$O$3:$O$22))</f>
        <v/>
      </c>
      <c r="BD14" s="74" t="str">
        <f t="shared" si="10"/>
        <v/>
      </c>
      <c r="BE14" s="68">
        <f>('Tracking Sheet'!$AG$20/$BI$1)</f>
        <v>0</v>
      </c>
      <c r="BF14" s="72" t="str">
        <f>IF($BH$2="","",IF($BH$2="","",IF($K$12=0,0,(LOOKUP(BG$13,$O$3:$O$22,$AA$3:$AA$22))*($K$12-$K$11))))</f>
        <v/>
      </c>
      <c r="BG14" s="76" t="str">
        <f>IF($BH$2="","",LOOKUP(('Tracking Sheet'!$CN$4+SUM(BE4:BE14)+SUM(BF4:BF14)),$Y$3:$Y$22,$O$3:$O$22))</f>
        <v/>
      </c>
      <c r="BH14" s="75" t="str">
        <f t="shared" si="11"/>
        <v/>
      </c>
      <c r="BI14" s="71">
        <f t="shared" ca="1" si="3"/>
        <v>4</v>
      </c>
    </row>
    <row r="15" spans="1:62" x14ac:dyDescent="0.25">
      <c r="A15" s="52">
        <v>4800</v>
      </c>
      <c r="B15" s="53">
        <v>8</v>
      </c>
      <c r="D15" s="54">
        <v>10</v>
      </c>
      <c r="E15" s="60">
        <v>3650</v>
      </c>
      <c r="F15" s="60">
        <v>5450</v>
      </c>
      <c r="G15" s="57">
        <v>8200</v>
      </c>
      <c r="I15" s="201">
        <v>14</v>
      </c>
      <c r="J15" s="202"/>
      <c r="K15" s="37">
        <f>IF('Tracking Sheet'!U23="",0,IF('Tracking Sheet'!W23="",0,IF('Tracking Sheet'!Y23="",0,DATE('Tracking Sheet'!Y23,'Tracking Sheet'!U23,'Tracking Sheet'!W23))))</f>
        <v>0</v>
      </c>
      <c r="M15" s="38" t="str">
        <f>IF('Tracking Sheet'!$BC$10="","",IF('Tracking Sheet'!#REF!="","",'Tracking Sheet'!#REF!-'Tracking Sheet'!BC23))</f>
        <v/>
      </c>
      <c r="O15" s="48">
        <v>13</v>
      </c>
      <c r="P15" s="223"/>
      <c r="Q15" s="49">
        <v>475000</v>
      </c>
      <c r="R15" s="223"/>
      <c r="S15" s="50">
        <f t="shared" si="2"/>
        <v>1055</v>
      </c>
      <c r="T15" s="223"/>
      <c r="U15" s="49">
        <v>315000</v>
      </c>
      <c r="V15" s="223"/>
      <c r="W15" s="50">
        <f t="shared" si="0"/>
        <v>722</v>
      </c>
      <c r="X15" s="223"/>
      <c r="Y15" s="49">
        <v>210000</v>
      </c>
      <c r="Z15" s="223"/>
      <c r="AA15" s="51">
        <f t="shared" si="1"/>
        <v>472</v>
      </c>
      <c r="AC15" s="64">
        <f>('Tracking Sheet'!$AG$21/$BI$1)</f>
        <v>0</v>
      </c>
      <c r="AD15" s="72">
        <f>IF($AF$2="","",IF($K$13=0,0,(LOOKUP(AE$14,$O$3:$O$22,$AA$3:$AA$22))*($K$13-$K$12)))</f>
        <v>0</v>
      </c>
      <c r="AE15" s="76">
        <f>IF($AF$2="","",LOOKUP(('Tracking Sheet'!$O$4+SUM(AC4:AC15)+SUM(AD4:AD15)),$Y$3:$Y$22,$O$3:$O$22))</f>
        <v>4</v>
      </c>
      <c r="AF15" s="73">
        <f t="shared" si="4"/>
        <v>0</v>
      </c>
      <c r="AG15" s="68">
        <f>('Tracking Sheet'!$AG$21/$BI$1)</f>
        <v>0</v>
      </c>
      <c r="AH15" s="72">
        <f>IF($AJ$2="","",IF($K$13=0,0,(LOOKUP(AI$14,$O$3:$O$22,$AA$3:$AA$22))*($K$13-$K$12)))</f>
        <v>0</v>
      </c>
      <c r="AI15" s="76">
        <f ca="1">IF($AJ$2="","",LOOKUP(('Tracking Sheet'!$Z$4+SUM(AG4:AG15)+SUM(AH4:AH15)),$Y$3:$Y$22,$O$3:$O$22))</f>
        <v>3</v>
      </c>
      <c r="AJ15" s="74">
        <f t="shared" si="5"/>
        <v>0</v>
      </c>
      <c r="AK15" s="68">
        <f>('Tracking Sheet'!$AG$21/$BI$1)</f>
        <v>0</v>
      </c>
      <c r="AL15" s="72">
        <f>IF($AN$2="","",IF($K$13=0,0,(LOOKUP(AM$14,$O$3:$O$22,$AA$3:$AA$22))*($K$13-$K$12)))</f>
        <v>0</v>
      </c>
      <c r="AM15" s="76">
        <f ca="1">IF($AN$2="","",LOOKUP(('Tracking Sheet'!$AK$4+SUM(AK4:AK15)+SUM(AL4:AL15)),$Y$3:$Y$22,$O$3:$O$22))</f>
        <v>4</v>
      </c>
      <c r="AN15" s="74">
        <f t="shared" si="6"/>
        <v>0</v>
      </c>
      <c r="AO15" s="68">
        <f>('Tracking Sheet'!$AG$21/$BI$1)</f>
        <v>0</v>
      </c>
      <c r="AP15" s="72">
        <f>IF($AR$2="","",IF($K$13=0,0,(LOOKUP(AQ$14,$O$3:$O$22,$AA$3:$AA$22))*($K$13-$K$12)))</f>
        <v>0</v>
      </c>
      <c r="AQ15" s="76">
        <f ca="1">IF($AR$2="","",LOOKUP(('Tracking Sheet'!$AV$4+SUM(AO4:AO15)+SUM(AP4:AP15)),$Y$3:$Y$22,$O$3:$O$22))</f>
        <v>5</v>
      </c>
      <c r="AR15" s="74">
        <f t="shared" si="7"/>
        <v>0</v>
      </c>
      <c r="AS15" s="68">
        <f>('Tracking Sheet'!$AG$21/$BI$1)</f>
        <v>0</v>
      </c>
      <c r="AT15" s="72" t="str">
        <f>IF($AV$2="","",IF($K$13=0,0,(LOOKUP(AU$14,$O$3:$O$22,$AA$3:$AA$22))*($K$13-$K$12)))</f>
        <v/>
      </c>
      <c r="AU15" s="76" t="str">
        <f>IF($AV$2="","",LOOKUP(('Tracking Sheet'!$BG$4+SUM(AS4:AS15)+SUM(AT4:AT15)),$Y$3:$Y$22,$O$3:$O$22))</f>
        <v/>
      </c>
      <c r="AV15" s="74" t="str">
        <f t="shared" si="8"/>
        <v/>
      </c>
      <c r="AW15" s="68">
        <f>('Tracking Sheet'!$AG$21/$BI$1)</f>
        <v>0</v>
      </c>
      <c r="AX15" s="72" t="str">
        <f>IF($AZ$2="","",IF($K$13=0,0,(LOOKUP(AY$14,$O$3:$O$22,$AA$3:$AA$22))*($K$13-$K$12)))</f>
        <v/>
      </c>
      <c r="AY15" s="76" t="str">
        <f>IF($AZ$2="","",LOOKUP(('Tracking Sheet'!$BR$4+SUM(AW4:AW15)+SUM(AX4:AX15)),$Y$3:$Y$22,$O$3:$O$22))</f>
        <v/>
      </c>
      <c r="AZ15" s="74" t="str">
        <f t="shared" si="9"/>
        <v/>
      </c>
      <c r="BA15" s="68">
        <f>('Tracking Sheet'!$AG$21/$BI$1)</f>
        <v>0</v>
      </c>
      <c r="BB15" s="72" t="str">
        <f>IF($BD$2="","",IF($K$13=0,0,(LOOKUP(BC$14,$O$3:$O$22,$AA$3:$AA$22))*($K$13-$K$12)))</f>
        <v/>
      </c>
      <c r="BC15" s="76" t="str">
        <f>IF($BD$2="","",LOOKUP(('Tracking Sheet'!$CC$4+SUM(BA4:BA15)+SUM(BB4:BB15)),$Y$3:$Y$22,$O$3:$O$22))</f>
        <v/>
      </c>
      <c r="BD15" s="74" t="str">
        <f t="shared" si="10"/>
        <v/>
      </c>
      <c r="BE15" s="68">
        <f>('Tracking Sheet'!$AG$21/$BI$1)</f>
        <v>0</v>
      </c>
      <c r="BF15" s="72" t="str">
        <f>IF($BH$2="","",IF($K$13=0,0,(LOOKUP(BG$14,$O$3:$O$22,$AA$3:$AA$22))*($K$13-$K$12)))</f>
        <v/>
      </c>
      <c r="BG15" s="76" t="str">
        <f>IF($BH$2="","",LOOKUP(('Tracking Sheet'!$CN$4+SUM(BE4:BE15)+SUM(BF4:BF15)),$Y$3:$Y$22,$O$3:$O$22))</f>
        <v/>
      </c>
      <c r="BH15" s="75" t="str">
        <f t="shared" si="11"/>
        <v/>
      </c>
      <c r="BI15" s="71">
        <f t="shared" ca="1" si="3"/>
        <v>4</v>
      </c>
    </row>
    <row r="16" spans="1:62" x14ac:dyDescent="0.25">
      <c r="A16" s="52">
        <v>6400</v>
      </c>
      <c r="B16" s="53">
        <v>9</v>
      </c>
      <c r="D16" s="54">
        <v>11</v>
      </c>
      <c r="E16" s="60">
        <v>4650</v>
      </c>
      <c r="F16" s="60">
        <v>7000</v>
      </c>
      <c r="G16" s="57">
        <v>10500</v>
      </c>
      <c r="I16" s="201">
        <v>15</v>
      </c>
      <c r="J16" s="202"/>
      <c r="K16" s="37">
        <f>IF('Tracking Sheet'!U24="",0,IF('Tracking Sheet'!W24="",0,IF('Tracking Sheet'!Y24="",0,DATE('Tracking Sheet'!Y24,'Tracking Sheet'!U24,'Tracking Sheet'!W24))))</f>
        <v>0</v>
      </c>
      <c r="M16" s="38" t="str">
        <f>IF('Tracking Sheet'!$BC$10="","",IF('Tracking Sheet'!#REF!="","",'Tracking Sheet'!#REF!-'Tracking Sheet'!BC24))</f>
        <v/>
      </c>
      <c r="O16" s="48">
        <v>14</v>
      </c>
      <c r="P16" s="223"/>
      <c r="Q16" s="49">
        <v>665000</v>
      </c>
      <c r="R16" s="223"/>
      <c r="S16" s="50">
        <f t="shared" si="2"/>
        <v>1611</v>
      </c>
      <c r="T16" s="223"/>
      <c r="U16" s="49">
        <v>445000</v>
      </c>
      <c r="V16" s="223"/>
      <c r="W16" s="50">
        <f t="shared" si="0"/>
        <v>1055</v>
      </c>
      <c r="X16" s="223"/>
      <c r="Y16" s="49">
        <v>295000</v>
      </c>
      <c r="Z16" s="223"/>
      <c r="AA16" s="51">
        <f t="shared" si="1"/>
        <v>722</v>
      </c>
      <c r="AC16" s="64">
        <f>('Tracking Sheet'!$AG$22/$BI$1)</f>
        <v>0</v>
      </c>
      <c r="AD16" s="72">
        <f>IF($AF$2="","",IF($K$14=0,0,(LOOKUP(AE$15,$O$3:$O$22,$AA$3:$AA$22))*($K$14-$K$13)))</f>
        <v>0</v>
      </c>
      <c r="AE16" s="76">
        <f>IF($AF$2="","",LOOKUP(('Tracking Sheet'!$O$4+SUM(AC4:AC16)+SUM(AD4:AD16)),$Y$3:$Y$22,$O$3:$O$22))</f>
        <v>4</v>
      </c>
      <c r="AF16" s="73">
        <f t="shared" si="4"/>
        <v>0</v>
      </c>
      <c r="AG16" s="68">
        <f>('Tracking Sheet'!$AG$22/$BI$1)</f>
        <v>0</v>
      </c>
      <c r="AH16" s="72">
        <f>IF($AJ$2="","",IF($K$14=0,0,(LOOKUP(AI$15,$O$3:$O$22,$AA$3:$AA$22))*($K$14-$K$13)))</f>
        <v>0</v>
      </c>
      <c r="AI16" s="76">
        <f ca="1">IF($AJ$2="","",LOOKUP(('Tracking Sheet'!$Z$4+SUM(AG4:AG16)+SUM(AH4:AH16)),$Y$3:$Y$22,$O$3:$O$22))</f>
        <v>3</v>
      </c>
      <c r="AJ16" s="74">
        <f t="shared" si="5"/>
        <v>0</v>
      </c>
      <c r="AK16" s="68">
        <f>('Tracking Sheet'!$AG$22/$BI$1)</f>
        <v>0</v>
      </c>
      <c r="AL16" s="72">
        <f>IF($AN$2="","",IF($K$14=0,0,(LOOKUP(AM$15,$O$3:$O$22,$AA$3:$AA$22))*($K$14-$K$13)))</f>
        <v>0</v>
      </c>
      <c r="AM16" s="76">
        <f ca="1">IF($AN$2="","",LOOKUP(('Tracking Sheet'!$AK$4+SUM(AK4:AK16)+SUM(AL4:AL16)),$Y$3:$Y$22,$O$3:$O$22))</f>
        <v>4</v>
      </c>
      <c r="AN16" s="74">
        <f t="shared" si="6"/>
        <v>0</v>
      </c>
      <c r="AO16" s="68">
        <f>('Tracking Sheet'!$AG$22/$BI$1)</f>
        <v>0</v>
      </c>
      <c r="AP16" s="72">
        <f>IF($AR$2="","",IF($K$14=0,0,(LOOKUP(AQ$15,$O$3:$O$22,$AA$3:$AA$22))*($K$14-$K$13)))</f>
        <v>0</v>
      </c>
      <c r="AQ16" s="76">
        <f ca="1">IF($AR$2="","",LOOKUP(('Tracking Sheet'!$AV$4+SUM(AO4:AO16)+SUM(AP4:AP16)),$Y$3:$Y$22,$O$3:$O$22))</f>
        <v>5</v>
      </c>
      <c r="AR16" s="74">
        <f t="shared" si="7"/>
        <v>0</v>
      </c>
      <c r="AS16" s="68">
        <f>('Tracking Sheet'!$AG$22/$BI$1)</f>
        <v>0</v>
      </c>
      <c r="AT16" s="72" t="str">
        <f>IF($AV$2="","",IF($K$14=0,0,(LOOKUP(AU$15,$O$3:$O$22,$AA$3:$AA$22))*($K$14-$K$13)))</f>
        <v/>
      </c>
      <c r="AU16" s="76" t="str">
        <f>IF($AV$2="","",LOOKUP(('Tracking Sheet'!$BG$4+SUM(AS4:AS16)+SUM(AT4:AT16)),$Y$3:$Y$22,$O$3:$O$22))</f>
        <v/>
      </c>
      <c r="AV16" s="74" t="str">
        <f t="shared" si="8"/>
        <v/>
      </c>
      <c r="AW16" s="68">
        <f>('Tracking Sheet'!$AG$22/$BI$1)</f>
        <v>0</v>
      </c>
      <c r="AX16" s="72" t="str">
        <f>IF($AZ$2="","",IF($K$14=0,0,(LOOKUP(AY$15,$O$3:$O$22,$AA$3:$AA$22))*($K$14-$K$13)))</f>
        <v/>
      </c>
      <c r="AY16" s="76" t="str">
        <f>IF($AZ$2="","",LOOKUP(('Tracking Sheet'!$BR$4+SUM(AW4:AW16)+SUM(AX4:AX16)),$Y$3:$Y$22,$O$3:$O$22))</f>
        <v/>
      </c>
      <c r="AZ16" s="74" t="str">
        <f t="shared" si="9"/>
        <v/>
      </c>
      <c r="BA16" s="68">
        <f>('Tracking Sheet'!$AG$22/$BI$1)</f>
        <v>0</v>
      </c>
      <c r="BB16" s="72" t="str">
        <f>IF($BD$2="","",IF($K$14=0,0,(LOOKUP(BC$15,$O$3:$O$22,$AA$3:$AA$22))*($K$14-$K$13)))</f>
        <v/>
      </c>
      <c r="BC16" s="76" t="str">
        <f>IF($BD$2="","",LOOKUP(('Tracking Sheet'!$CC$4+SUM(BA4:BA16)+SUM(BB4:BB16)),$Y$3:$Y$22,$O$3:$O$22))</f>
        <v/>
      </c>
      <c r="BD16" s="74" t="str">
        <f t="shared" si="10"/>
        <v/>
      </c>
      <c r="BE16" s="68">
        <f>('Tracking Sheet'!$AG$22/$BI$1)</f>
        <v>0</v>
      </c>
      <c r="BF16" s="72" t="str">
        <f>IF($BH$2="","",IF($K$14=0,0,(LOOKUP(BG$15,$O$3:$O$22,$AA$3:$AA$22))*($K$14-$K$13)))</f>
        <v/>
      </c>
      <c r="BG16" s="76" t="str">
        <f>IF($BH$2="","",LOOKUP(('Tracking Sheet'!$CN$4+SUM(BE4:BE16)+SUM(BF4:BF16)),$Y$3:$Y$22,$O$3:$O$22))</f>
        <v/>
      </c>
      <c r="BH16" s="75" t="str">
        <f t="shared" si="11"/>
        <v/>
      </c>
      <c r="BI16" s="71">
        <f t="shared" ca="1" si="3"/>
        <v>4</v>
      </c>
    </row>
    <row r="17" spans="1:61" x14ac:dyDescent="0.25">
      <c r="A17" s="52">
        <v>9600</v>
      </c>
      <c r="B17" s="53">
        <v>10</v>
      </c>
      <c r="D17" s="54">
        <v>12</v>
      </c>
      <c r="E17" s="60">
        <v>6000</v>
      </c>
      <c r="F17" s="60">
        <v>9000</v>
      </c>
      <c r="G17" s="57">
        <v>13500</v>
      </c>
      <c r="I17" s="201">
        <v>16</v>
      </c>
      <c r="J17" s="202"/>
      <c r="K17" s="37">
        <f>IF('Tracking Sheet'!U25="",0,IF('Tracking Sheet'!W25="",0,IF('Tracking Sheet'!Y25="",0,DATE('Tracking Sheet'!Y25,'Tracking Sheet'!U25,'Tracking Sheet'!W25))))</f>
        <v>0</v>
      </c>
      <c r="M17" s="38" t="str">
        <f>IF('Tracking Sheet'!$BC$10="","",IF('Tracking Sheet'!#REF!="","",'Tracking Sheet'!#REF!-'Tracking Sheet'!BC25))</f>
        <v/>
      </c>
      <c r="O17" s="48">
        <v>15</v>
      </c>
      <c r="P17" s="223"/>
      <c r="Q17" s="49">
        <v>955000</v>
      </c>
      <c r="R17" s="223"/>
      <c r="S17" s="50">
        <f t="shared" si="2"/>
        <v>2194</v>
      </c>
      <c r="T17" s="223"/>
      <c r="U17" s="49">
        <v>635000</v>
      </c>
      <c r="V17" s="223"/>
      <c r="W17" s="50">
        <f t="shared" si="0"/>
        <v>1416</v>
      </c>
      <c r="X17" s="223"/>
      <c r="Y17" s="49">
        <v>425000</v>
      </c>
      <c r="Z17" s="223"/>
      <c r="AA17" s="51">
        <f t="shared" si="1"/>
        <v>972</v>
      </c>
      <c r="AC17" s="64">
        <f>('Tracking Sheet'!$AG$23/$BI$1)</f>
        <v>0</v>
      </c>
      <c r="AD17" s="72">
        <f>IF($AF$2="","",IF($K$15=0,0,(LOOKUP(AE$16,$O$3:$O$22,$AA$3:$AA$22))*($K$15-$K$14)))</f>
        <v>0</v>
      </c>
      <c r="AE17" s="76">
        <f>IF($AF$2="","",LOOKUP(('Tracking Sheet'!$O$4+SUM(AC4:AC17)+SUM(AD4:AD17)),$Y$3:$Y$22,$O$3:$O$22))</f>
        <v>4</v>
      </c>
      <c r="AF17" s="73">
        <f t="shared" si="4"/>
        <v>0</v>
      </c>
      <c r="AG17" s="68">
        <f>('Tracking Sheet'!$AG$23/$BI$1)</f>
        <v>0</v>
      </c>
      <c r="AH17" s="72">
        <f>IF($AJ$2="","",IF($K$15=0,0,(LOOKUP(AI$16,$O$3:$O$22,$AA$3:$AA$22))*($K$15-$K$14)))</f>
        <v>0</v>
      </c>
      <c r="AI17" s="76">
        <f ca="1">IF($AJ$2="","",LOOKUP(('Tracking Sheet'!$Z$4+SUM(AG4:AG17)+SUM(AH4:AH17)),$Y$3:$Y$22,$O$3:$O$22))</f>
        <v>3</v>
      </c>
      <c r="AJ17" s="74">
        <f t="shared" si="5"/>
        <v>0</v>
      </c>
      <c r="AK17" s="68">
        <f>('Tracking Sheet'!$AG$23/$BI$1)</f>
        <v>0</v>
      </c>
      <c r="AL17" s="72">
        <f>IF($AN$2="","",IF($K$15=0,0,(LOOKUP(AM$16,$O$3:$O$22,$AA$3:$AA$22))*($K$15-$K$14)))</f>
        <v>0</v>
      </c>
      <c r="AM17" s="76">
        <f ca="1">IF($AN$2="","",LOOKUP(('Tracking Sheet'!$AK$4+SUM(AK4:AK17)+SUM(AL4:AL17)),$Y$3:$Y$22,$O$3:$O$22))</f>
        <v>4</v>
      </c>
      <c r="AN17" s="74">
        <f t="shared" si="6"/>
        <v>0</v>
      </c>
      <c r="AO17" s="68">
        <f>('Tracking Sheet'!$AG$23/$BI$1)</f>
        <v>0</v>
      </c>
      <c r="AP17" s="72">
        <f>IF($AR$2="","",IF($K$15=0,0,(LOOKUP(AQ$16,$O$3:$O$22,$AA$3:$AA$22))*($K$15-$K$14)))</f>
        <v>0</v>
      </c>
      <c r="AQ17" s="76">
        <f ca="1">IF($AR$2="","",LOOKUP(('Tracking Sheet'!$AV$4+SUM(AO4:AO17)+SUM(AP4:AP17)),$Y$3:$Y$22,$O$3:$O$22))</f>
        <v>5</v>
      </c>
      <c r="AR17" s="74">
        <f t="shared" si="7"/>
        <v>0</v>
      </c>
      <c r="AS17" s="68">
        <f>('Tracking Sheet'!$AG$23/$BI$1)</f>
        <v>0</v>
      </c>
      <c r="AT17" s="72" t="str">
        <f>IF($AV$2="","",IF($K$15=0,0,(LOOKUP(AU$16,$O$3:$O$22,$AA$3:$AA$22))*($K$15-$K$14)))</f>
        <v/>
      </c>
      <c r="AU17" s="76" t="str">
        <f>IF($AV$2="","",LOOKUP(('Tracking Sheet'!$BG$4+SUM(AS4:AS17)+SUM(AT4:AT17)),$Y$3:$Y$22,$O$3:$O$22))</f>
        <v/>
      </c>
      <c r="AV17" s="74" t="str">
        <f t="shared" si="8"/>
        <v/>
      </c>
      <c r="AW17" s="68">
        <f>('Tracking Sheet'!$AG$23/$BI$1)</f>
        <v>0</v>
      </c>
      <c r="AX17" s="72" t="str">
        <f>IF($AZ$2="","",IF($K$15=0,0,(LOOKUP(AY$16,$O$3:$O$22,$AA$3:$AA$22))*($K$15-$K$14)))</f>
        <v/>
      </c>
      <c r="AY17" s="76" t="str">
        <f>IF($AZ$2="","",LOOKUP(('Tracking Sheet'!$BR$4+SUM(AW4:AW17)+SUM(AX4:AX17)),$Y$3:$Y$22,$O$3:$O$22))</f>
        <v/>
      </c>
      <c r="AZ17" s="74" t="str">
        <f t="shared" si="9"/>
        <v/>
      </c>
      <c r="BA17" s="68">
        <f>('Tracking Sheet'!$AG$23/$BI$1)</f>
        <v>0</v>
      </c>
      <c r="BB17" s="72" t="str">
        <f>IF($BD$2="","",IF($K$15=0,0,(LOOKUP(BC$16,$O$3:$O$22,$AA$3:$AA$22))*($K$15-$K$14)))</f>
        <v/>
      </c>
      <c r="BC17" s="76" t="str">
        <f>IF($BD$2="","",LOOKUP(('Tracking Sheet'!$CC$4+SUM(BA4:BA17)+SUM(BB4:BB17)),$Y$3:$Y$22,$O$3:$O$22))</f>
        <v/>
      </c>
      <c r="BD17" s="74" t="str">
        <f t="shared" si="10"/>
        <v/>
      </c>
      <c r="BE17" s="68">
        <f>('Tracking Sheet'!$AG$23/$BI$1)</f>
        <v>0</v>
      </c>
      <c r="BF17" s="72" t="str">
        <f>IF($BH$2="","",IF($K$15=0,0,(LOOKUP(BG$16,$O$3:$O$22,$AA$3:$AA$22))*($K$15-$K$14)))</f>
        <v/>
      </c>
      <c r="BG17" s="76" t="str">
        <f>IF($BH$2="","",LOOKUP(('Tracking Sheet'!$CN$4+SUM(BE4:BE17)+SUM(BF4:BF17)),$Y$3:$Y$22,$O$3:$O$22))</f>
        <v/>
      </c>
      <c r="BH17" s="75" t="str">
        <f t="shared" si="11"/>
        <v/>
      </c>
      <c r="BI17" s="71">
        <f t="shared" ca="1" si="3"/>
        <v>4</v>
      </c>
    </row>
    <row r="18" spans="1:61" x14ac:dyDescent="0.25">
      <c r="A18" s="52">
        <v>12800</v>
      </c>
      <c r="B18" s="53">
        <v>11</v>
      </c>
      <c r="D18" s="54">
        <v>13</v>
      </c>
      <c r="E18" s="60">
        <v>7750</v>
      </c>
      <c r="F18" s="60">
        <v>11600</v>
      </c>
      <c r="G18" s="57">
        <v>17500</v>
      </c>
      <c r="I18" s="201">
        <v>17</v>
      </c>
      <c r="J18" s="202"/>
      <c r="K18" s="37">
        <f>IF('Tracking Sheet'!U26="",0,IF('Tracking Sheet'!W26="",0,IF('Tracking Sheet'!Y26="",0,DATE('Tracking Sheet'!Y26,'Tracking Sheet'!U26,'Tracking Sheet'!W26))))</f>
        <v>0</v>
      </c>
      <c r="M18" s="38" t="str">
        <f>IF('Tracking Sheet'!$BC$10="","",IF('Tracking Sheet'!#REF!="","",'Tracking Sheet'!#REF!-'Tracking Sheet'!BC26))</f>
        <v/>
      </c>
      <c r="O18" s="48">
        <v>16</v>
      </c>
      <c r="P18" s="223"/>
      <c r="Q18" s="49">
        <v>1350000</v>
      </c>
      <c r="R18" s="223"/>
      <c r="S18" s="50">
        <f t="shared" si="2"/>
        <v>3055</v>
      </c>
      <c r="T18" s="223"/>
      <c r="U18" s="49">
        <v>890000</v>
      </c>
      <c r="V18" s="223"/>
      <c r="W18" s="50">
        <f t="shared" si="0"/>
        <v>2277</v>
      </c>
      <c r="X18" s="223"/>
      <c r="Y18" s="49">
        <v>600000</v>
      </c>
      <c r="Z18" s="223"/>
      <c r="AA18" s="51">
        <f t="shared" si="1"/>
        <v>1388</v>
      </c>
      <c r="AC18" s="64">
        <f>('Tracking Sheet'!$AG$24/$BI$1)</f>
        <v>0</v>
      </c>
      <c r="AD18" s="72">
        <f>IF($AF$2="","",IF($K$16=0,0,(LOOKUP(AE$17,$O$3:$O$22,$AA$3:$AA$22))*($K$16-$K$15)))</f>
        <v>0</v>
      </c>
      <c r="AE18" s="76">
        <f>IF($AF$2="","",LOOKUP(('Tracking Sheet'!$O$4+SUM(AC4:AC18)+SUM(AD4:AD18)),$Y$3:$Y$22,$O$3:$O$22))</f>
        <v>4</v>
      </c>
      <c r="AF18" s="73">
        <f t="shared" si="4"/>
        <v>0</v>
      </c>
      <c r="AG18" s="68">
        <f>('Tracking Sheet'!$AG$24/$BI$1)</f>
        <v>0</v>
      </c>
      <c r="AH18" s="72">
        <f>IF($AJ$2="","",IF($K$16=0,0,(LOOKUP(AI$17,$O$3:$O$22,$AA$3:$AA$22))*($K$16-$K$15)))</f>
        <v>0</v>
      </c>
      <c r="AI18" s="76">
        <f ca="1">IF($AJ$2="","",LOOKUP(('Tracking Sheet'!$Z$4+SUM(AG4:AG18)+SUM(AH4:AH18)),$Y$3:$Y$22,$O$3:$O$22))</f>
        <v>3</v>
      </c>
      <c r="AJ18" s="74">
        <f t="shared" si="5"/>
        <v>0</v>
      </c>
      <c r="AK18" s="68">
        <f>('Tracking Sheet'!$AG$24/$BI$1)</f>
        <v>0</v>
      </c>
      <c r="AL18" s="72">
        <f>IF($AN$2="","",IF($K$16=0,0,(LOOKUP(AM$17,$O$3:$O$22,$AA$3:$AA$22))*($K$16-$K$15)))</f>
        <v>0</v>
      </c>
      <c r="AM18" s="76">
        <f ca="1">IF($AN$2="","",LOOKUP(('Tracking Sheet'!$AK$4+SUM(AK4:AK18)+SUM(AL4:AL18)),$Y$3:$Y$22,$O$3:$O$22))</f>
        <v>4</v>
      </c>
      <c r="AN18" s="74">
        <f t="shared" si="6"/>
        <v>0</v>
      </c>
      <c r="AO18" s="68">
        <f>('Tracking Sheet'!$AG$24/$BI$1)</f>
        <v>0</v>
      </c>
      <c r="AP18" s="72">
        <f>IF($AR$2="","",IF($K$16=0,0,(LOOKUP(AQ$17,$O$3:$O$22,$AA$3:$AA$22))*($K$16-$K$15)))</f>
        <v>0</v>
      </c>
      <c r="AQ18" s="76">
        <f ca="1">IF($AR$2="","",LOOKUP(('Tracking Sheet'!$AV$4+SUM(AO4:AO18)+SUM(AP4:AP18)),$Y$3:$Y$22,$O$3:$O$22))</f>
        <v>5</v>
      </c>
      <c r="AR18" s="74">
        <f t="shared" si="7"/>
        <v>0</v>
      </c>
      <c r="AS18" s="68">
        <f>('Tracking Sheet'!$AG$24/$BI$1)</f>
        <v>0</v>
      </c>
      <c r="AT18" s="72" t="str">
        <f>IF($AV$2="","",IF($K$16=0,0,(LOOKUP(AU$17,$O$3:$O$22,$AA$3:$AA$22))*($K$16-$K$15)))</f>
        <v/>
      </c>
      <c r="AU18" s="76" t="str">
        <f>IF($AV$2="","",LOOKUP(('Tracking Sheet'!$BG$4+SUM(AS4:AS18)+SUM(AT4:AT18)),$Y$3:$Y$22,$O$3:$O$22))</f>
        <v/>
      </c>
      <c r="AV18" s="74" t="str">
        <f t="shared" si="8"/>
        <v/>
      </c>
      <c r="AW18" s="68">
        <f>('Tracking Sheet'!$AG$24/$BI$1)</f>
        <v>0</v>
      </c>
      <c r="AX18" s="72" t="str">
        <f>IF($AZ$2="","",IF($K$16=0,0,(LOOKUP(AY$17,$O$3:$O$22,$AA$3:$AA$22))*($K$16-$K$15)))</f>
        <v/>
      </c>
      <c r="AY18" s="76" t="str">
        <f>IF($AZ$2="","",LOOKUP(('Tracking Sheet'!$BR$4+SUM(AW4:AW18)+SUM(AX4:AX18)),$Y$3:$Y$22,$O$3:$O$22))</f>
        <v/>
      </c>
      <c r="AZ18" s="74" t="str">
        <f t="shared" si="9"/>
        <v/>
      </c>
      <c r="BA18" s="68">
        <f>('Tracking Sheet'!$AG$24/$BI$1)</f>
        <v>0</v>
      </c>
      <c r="BB18" s="72" t="str">
        <f>IF($BD$2="","",IF($K$16=0,0,(LOOKUP(BC$17,$O$3:$O$22,$AA$3:$AA$22))*($K$16-$K$15)))</f>
        <v/>
      </c>
      <c r="BC18" s="76" t="str">
        <f>IF($BD$2="","",LOOKUP(('Tracking Sheet'!$CC$4+SUM(BA4:BA18)+SUM(BB4:BB18)),$Y$3:$Y$22,$O$3:$O$22))</f>
        <v/>
      </c>
      <c r="BD18" s="74" t="str">
        <f t="shared" si="10"/>
        <v/>
      </c>
      <c r="BE18" s="68">
        <f>('Tracking Sheet'!$AG$24/$BI$1)</f>
        <v>0</v>
      </c>
      <c r="BF18" s="72" t="str">
        <f>IF($BH$2="","",IF($K$16=0,0,(LOOKUP(BG$17,$O$3:$O$22,$AA$3:$AA$22))*($K$16-$K$15)))</f>
        <v/>
      </c>
      <c r="BG18" s="76" t="str">
        <f>IF($BH$2="","",LOOKUP(('Tracking Sheet'!$CN$4+SUM(BE4:BE18)+SUM(BF4:BF18)),$Y$3:$Y$22,$O$3:$O$22))</f>
        <v/>
      </c>
      <c r="BH18" s="75" t="str">
        <f t="shared" si="11"/>
        <v/>
      </c>
      <c r="BI18" s="71">
        <f t="shared" ca="1" si="3"/>
        <v>4</v>
      </c>
    </row>
    <row r="19" spans="1:61" x14ac:dyDescent="0.25">
      <c r="A19" s="52">
        <v>19200</v>
      </c>
      <c r="B19" s="53">
        <v>12</v>
      </c>
      <c r="D19" s="54">
        <v>14</v>
      </c>
      <c r="E19" s="60">
        <v>10000</v>
      </c>
      <c r="F19" s="60">
        <v>15000</v>
      </c>
      <c r="G19" s="57">
        <v>22000</v>
      </c>
      <c r="I19" s="201">
        <v>18</v>
      </c>
      <c r="J19" s="202"/>
      <c r="K19" s="37">
        <f>IF('Tracking Sheet'!U27="",0,IF('Tracking Sheet'!W27="",0,IF('Tracking Sheet'!Y27="",0,DATE('Tracking Sheet'!Y27,'Tracking Sheet'!U27,'Tracking Sheet'!W27))))</f>
        <v>0</v>
      </c>
      <c r="M19" s="38" t="str">
        <f>IF('Tracking Sheet'!$BC$10="","",IF('Tracking Sheet'!#REF!="","",'Tracking Sheet'!#REF!-'Tracking Sheet'!BC27))</f>
        <v/>
      </c>
      <c r="O19" s="48">
        <v>17</v>
      </c>
      <c r="P19" s="223"/>
      <c r="Q19" s="49">
        <v>1900000</v>
      </c>
      <c r="R19" s="223"/>
      <c r="S19" s="50">
        <f t="shared" si="2"/>
        <v>4444</v>
      </c>
      <c r="T19" s="223"/>
      <c r="U19" s="49">
        <v>1300000</v>
      </c>
      <c r="V19" s="223"/>
      <c r="W19" s="50">
        <f t="shared" si="0"/>
        <v>2777</v>
      </c>
      <c r="X19" s="223"/>
      <c r="Y19" s="49">
        <v>850000</v>
      </c>
      <c r="Z19" s="223"/>
      <c r="AA19" s="51">
        <f t="shared" si="1"/>
        <v>1944</v>
      </c>
      <c r="AC19" s="64">
        <f>('Tracking Sheet'!$AG$25/$BI$1)</f>
        <v>0</v>
      </c>
      <c r="AD19" s="72">
        <f>IF($AF$2="","",IF($K$17=0,0,(LOOKUP(AE$18,$O$3:$O$22,$AA$3:$AA$22))*($K$17-$K$16)))</f>
        <v>0</v>
      </c>
      <c r="AE19" s="76">
        <f>IF($AF$2="","",LOOKUP(('Tracking Sheet'!$O$4+SUM(AC4:AC19)+SUM(AD4:AD19)),$Y$3:$Y$22,$O$3:$O$22))</f>
        <v>4</v>
      </c>
      <c r="AF19" s="73">
        <f t="shared" si="4"/>
        <v>0</v>
      </c>
      <c r="AG19" s="68">
        <f>('Tracking Sheet'!$AG$25/$BI$1)</f>
        <v>0</v>
      </c>
      <c r="AH19" s="72">
        <f>IF($AJ$2="","",IF($K$17=0,0,(LOOKUP(AI$18,$O$3:$O$22,$AA$3:$AA$22))*($K$17-$K$16)))</f>
        <v>0</v>
      </c>
      <c r="AI19" s="76">
        <f ca="1">IF($AJ$2="","",LOOKUP(('Tracking Sheet'!$Z$4+SUM(AG4:AG19)+SUM(AH4:AH19)),$Y$3:$Y$22,$O$3:$O$22))</f>
        <v>3</v>
      </c>
      <c r="AJ19" s="74">
        <f t="shared" si="5"/>
        <v>0</v>
      </c>
      <c r="AK19" s="68">
        <f>('Tracking Sheet'!$AG$25/$BI$1)</f>
        <v>0</v>
      </c>
      <c r="AL19" s="72">
        <f>IF($AN$2="","",IF($K$17=0,0,(LOOKUP(AM$18,$O$3:$O$22,$AA$3:$AA$22))*($K$17-$K$16)))</f>
        <v>0</v>
      </c>
      <c r="AM19" s="76">
        <f ca="1">IF($AN$2="","",LOOKUP(('Tracking Sheet'!$AK$4+SUM(AK4:AK19)+SUM(AL4:AL19)),$Y$3:$Y$22,$O$3:$O$22))</f>
        <v>4</v>
      </c>
      <c r="AN19" s="74">
        <f t="shared" si="6"/>
        <v>0</v>
      </c>
      <c r="AO19" s="68">
        <f>('Tracking Sheet'!$AG$25/$BI$1)</f>
        <v>0</v>
      </c>
      <c r="AP19" s="72">
        <f>IF($AR$2="","",IF($K$17=0,0,(LOOKUP(AQ$18,$O$3:$O$22,$AA$3:$AA$22))*($K$17-$K$16)))</f>
        <v>0</v>
      </c>
      <c r="AQ19" s="76">
        <f ca="1">IF($AR$2="","",LOOKUP(('Tracking Sheet'!$AV$4+SUM(AO4:AO19)+SUM(AP4:AP19)),$Y$3:$Y$22,$O$3:$O$22))</f>
        <v>5</v>
      </c>
      <c r="AR19" s="74">
        <f t="shared" si="7"/>
        <v>0</v>
      </c>
      <c r="AS19" s="68">
        <f>('Tracking Sheet'!$AG$25/$BI$1)</f>
        <v>0</v>
      </c>
      <c r="AT19" s="72" t="str">
        <f>IF($AV$2="","",IF($K$17=0,0,(LOOKUP(AU$18,$O$3:$O$22,$AA$3:$AA$22))*($K$17-$K$16)))</f>
        <v/>
      </c>
      <c r="AU19" s="76" t="str">
        <f>IF($AV$2="","",LOOKUP(('Tracking Sheet'!$BG$4+SUM(AS4:AS19)+SUM(AT4:AT19)),$Y$3:$Y$22,$O$3:$O$22))</f>
        <v/>
      </c>
      <c r="AV19" s="74" t="str">
        <f t="shared" si="8"/>
        <v/>
      </c>
      <c r="AW19" s="68">
        <f>('Tracking Sheet'!$AG$25/$BI$1)</f>
        <v>0</v>
      </c>
      <c r="AX19" s="72" t="str">
        <f>IF($AZ$2="","",IF($K$17=0,0,(LOOKUP(AY$18,$O$3:$O$22,$AA$3:$AA$22))*($K$17-$K$16)))</f>
        <v/>
      </c>
      <c r="AY19" s="76" t="str">
        <f>IF($AZ$2="","",LOOKUP(('Tracking Sheet'!$BR$4+SUM(AW4:AW19)+SUM(AX4:AX19)),$Y$3:$Y$22,$O$3:$O$22))</f>
        <v/>
      </c>
      <c r="AZ19" s="74" t="str">
        <f t="shared" si="9"/>
        <v/>
      </c>
      <c r="BA19" s="68">
        <f>('Tracking Sheet'!$AG$25/$BI$1)</f>
        <v>0</v>
      </c>
      <c r="BB19" s="72" t="str">
        <f>IF($BD$2="","",IF($K$17=0,0,(LOOKUP(BC$18,$O$3:$O$22,$AA$3:$AA$22))*($K$17-$K$16)))</f>
        <v/>
      </c>
      <c r="BC19" s="76" t="str">
        <f>IF($BD$2="","",LOOKUP(('Tracking Sheet'!$CC$4+SUM(BA4:BA19)+SUM(BB4:BB19)),$Y$3:$Y$22,$O$3:$O$22))</f>
        <v/>
      </c>
      <c r="BD19" s="74" t="str">
        <f t="shared" si="10"/>
        <v/>
      </c>
      <c r="BE19" s="68">
        <f>('Tracking Sheet'!$AG$25/$BI$1)</f>
        <v>0</v>
      </c>
      <c r="BF19" s="72" t="str">
        <f>IF($BH$2="","",IF($K$17=0,0,(LOOKUP(BG$18,$O$3:$O$22,$AA$3:$AA$22))*($K$17-$K$16)))</f>
        <v/>
      </c>
      <c r="BG19" s="76" t="str">
        <f>IF($BH$2="","",LOOKUP(('Tracking Sheet'!$CN$4+SUM(BE4:BE19)+SUM(BF4:BF19)),$Y$3:$Y$22,$O$3:$O$22))</f>
        <v/>
      </c>
      <c r="BH19" s="75" t="str">
        <f t="shared" si="11"/>
        <v/>
      </c>
      <c r="BI19" s="71">
        <f t="shared" ca="1" si="3"/>
        <v>4</v>
      </c>
    </row>
    <row r="20" spans="1:61" x14ac:dyDescent="0.25">
      <c r="A20" s="52">
        <v>25600</v>
      </c>
      <c r="B20" s="53">
        <v>13</v>
      </c>
      <c r="D20" s="54">
        <v>15</v>
      </c>
      <c r="E20" s="60">
        <v>13000</v>
      </c>
      <c r="F20" s="60">
        <v>19500</v>
      </c>
      <c r="G20" s="57">
        <v>29000</v>
      </c>
      <c r="I20" s="201">
        <v>19</v>
      </c>
      <c r="J20" s="202"/>
      <c r="K20" s="37">
        <f>IF('Tracking Sheet'!U28="",0,IF('Tracking Sheet'!W28="",0,IF('Tracking Sheet'!Y28="",0,DATE('Tracking Sheet'!Y28,'Tracking Sheet'!U28,'Tracking Sheet'!W28))))</f>
        <v>0</v>
      </c>
      <c r="M20" s="38" t="str">
        <f>IF('Tracking Sheet'!$BC$10="","",IF('Tracking Sheet'!#REF!="","",'Tracking Sheet'!#REF!-'Tracking Sheet'!BC28))</f>
        <v/>
      </c>
      <c r="O20" s="48">
        <v>18</v>
      </c>
      <c r="P20" s="223"/>
      <c r="Q20" s="49">
        <v>2700000</v>
      </c>
      <c r="R20" s="223"/>
      <c r="S20" s="50">
        <f t="shared" si="2"/>
        <v>6388</v>
      </c>
      <c r="T20" s="223"/>
      <c r="U20" s="49">
        <v>1800000</v>
      </c>
      <c r="V20" s="223"/>
      <c r="W20" s="50">
        <f t="shared" si="0"/>
        <v>4166</v>
      </c>
      <c r="X20" s="223"/>
      <c r="Y20" s="49">
        <v>1200000</v>
      </c>
      <c r="Z20" s="223"/>
      <c r="AA20" s="51">
        <f t="shared" si="1"/>
        <v>2777</v>
      </c>
      <c r="AC20" s="64">
        <f>('Tracking Sheet'!$AG$26/$BI$1)</f>
        <v>0</v>
      </c>
      <c r="AD20" s="72">
        <f>IF($AF$2="","",IF($K$18=0,0,(LOOKUP(AE$19,$O$3:$O$22,$AA$3:$AA$22))*($K$18-$K$17)))</f>
        <v>0</v>
      </c>
      <c r="AE20" s="76">
        <f>IF($AF$2="","",LOOKUP(('Tracking Sheet'!$O$4+SUM(AC4:AC20)+SUM(AD4:AD20)),$Y$3:$Y$22,$O$3:$O$22))</f>
        <v>4</v>
      </c>
      <c r="AF20" s="73">
        <f t="shared" si="4"/>
        <v>0</v>
      </c>
      <c r="AG20" s="68">
        <f>('Tracking Sheet'!$AG$26/$BI$1)</f>
        <v>0</v>
      </c>
      <c r="AH20" s="72">
        <f>IF($AJ$2="","",IF($K$18=0,0,(LOOKUP(AI$19,$O$3:$O$22,$AA$3:$AA$22))*($K$18-$K$17)))</f>
        <v>0</v>
      </c>
      <c r="AI20" s="76">
        <f ca="1">IF($AJ$2="","",LOOKUP(('Tracking Sheet'!$Z$4+SUM(AG4:AG20)+SUM(AH4:AH20)),$Y$3:$Y$22,$O$3:$O$22))</f>
        <v>3</v>
      </c>
      <c r="AJ20" s="74">
        <f t="shared" si="5"/>
        <v>0</v>
      </c>
      <c r="AK20" s="68">
        <f>('Tracking Sheet'!$AG$26/$BI$1)</f>
        <v>0</v>
      </c>
      <c r="AL20" s="72">
        <f>IF($AN$2="","",IF($K$18=0,0,(LOOKUP(AM$19,$O$3:$O$22,$AA$3:$AA$22))*($K$18-$K$17)))</f>
        <v>0</v>
      </c>
      <c r="AM20" s="76">
        <f ca="1">IF($AN$2="","",LOOKUP(('Tracking Sheet'!$AK$4+SUM(AK4:AK20)+SUM(AL4:AL20)),$Y$3:$Y$22,$O$3:$O$22))</f>
        <v>4</v>
      </c>
      <c r="AN20" s="74">
        <f t="shared" si="6"/>
        <v>0</v>
      </c>
      <c r="AO20" s="68">
        <f>('Tracking Sheet'!$AG$26/$BI$1)</f>
        <v>0</v>
      </c>
      <c r="AP20" s="72">
        <f>IF($AR$2="","",IF($K$18=0,0,(LOOKUP(AQ$19,$O$3:$O$22,$AA$3:$AA$22))*($K$18-$K$17)))</f>
        <v>0</v>
      </c>
      <c r="AQ20" s="76">
        <f ca="1">IF($AR$2="","",LOOKUP(('Tracking Sheet'!$AV$4+SUM(AO4:AO20)+SUM(AP4:AP20)),$Y$3:$Y$22,$O$3:$O$22))</f>
        <v>5</v>
      </c>
      <c r="AR20" s="74">
        <f t="shared" si="7"/>
        <v>0</v>
      </c>
      <c r="AS20" s="68">
        <f>('Tracking Sheet'!$AG$26/$BI$1)</f>
        <v>0</v>
      </c>
      <c r="AT20" s="72" t="str">
        <f>IF($AV$2="","",IF($K$18=0,0,(LOOKUP(AU$19,$O$3:$O$22,$AA$3:$AA$22))*($K$18-$K$17)))</f>
        <v/>
      </c>
      <c r="AU20" s="76" t="str">
        <f>IF($AV$2="","",LOOKUP(('Tracking Sheet'!$BG$4+SUM(AS4:AS20)+SUM(AT4:AT20)),$Y$3:$Y$22,$O$3:$O$22))</f>
        <v/>
      </c>
      <c r="AV20" s="74" t="str">
        <f t="shared" si="8"/>
        <v/>
      </c>
      <c r="AW20" s="68">
        <f>('Tracking Sheet'!$AG$26/$BI$1)</f>
        <v>0</v>
      </c>
      <c r="AX20" s="72" t="str">
        <f>IF($AZ$2="","",IF($K$18=0,0,(LOOKUP(AY$19,$O$3:$O$22,$AA$3:$AA$22))*($K$18-$K$17)))</f>
        <v/>
      </c>
      <c r="AY20" s="76" t="str">
        <f>IF($AZ$2="","",LOOKUP(('Tracking Sheet'!$BR$4+SUM(AW4:AW20)+SUM(AX4:AX20)),$Y$3:$Y$22,$O$3:$O$22))</f>
        <v/>
      </c>
      <c r="AZ20" s="74" t="str">
        <f t="shared" si="9"/>
        <v/>
      </c>
      <c r="BA20" s="68">
        <f>('Tracking Sheet'!$AG$26/$BI$1)</f>
        <v>0</v>
      </c>
      <c r="BB20" s="72" t="str">
        <f>IF($BD$2="","",IF($K$18=0,0,(LOOKUP(BC$19,$O$3:$O$22,$AA$3:$AA$22))*($K$18-$K$17)))</f>
        <v/>
      </c>
      <c r="BC20" s="76" t="str">
        <f>IF($BD$2="","",LOOKUP(('Tracking Sheet'!$CC$4+SUM(BA4:BA20)+SUM(BB4:BB20)),$Y$3:$Y$22,$O$3:$O$22))</f>
        <v/>
      </c>
      <c r="BD20" s="74" t="str">
        <f t="shared" si="10"/>
        <v/>
      </c>
      <c r="BE20" s="68">
        <f>('Tracking Sheet'!$AG$26/$BI$1)</f>
        <v>0</v>
      </c>
      <c r="BF20" s="72" t="str">
        <f>IF($BH$2="","",IF($K$18=0,0,(LOOKUP(BG$19,$O$3:$O$22,$AA$3:$AA$22))*($K$18-$K$17)))</f>
        <v/>
      </c>
      <c r="BG20" s="76" t="str">
        <f>IF($BH$2="","",LOOKUP(('Tracking Sheet'!$CN$4+SUM(BE4:BE20)+SUM(BF4:BF20)),$Y$3:$Y$22,$O$3:$O$22))</f>
        <v/>
      </c>
      <c r="BH20" s="75" t="str">
        <f t="shared" si="11"/>
        <v/>
      </c>
      <c r="BI20" s="71">
        <f t="shared" ca="1" si="3"/>
        <v>4</v>
      </c>
    </row>
    <row r="21" spans="1:61" x14ac:dyDescent="0.25">
      <c r="A21" s="52">
        <v>38400</v>
      </c>
      <c r="B21" s="53">
        <v>14</v>
      </c>
      <c r="D21" s="54">
        <v>16</v>
      </c>
      <c r="E21" s="60">
        <v>16500</v>
      </c>
      <c r="F21" s="60">
        <v>25000</v>
      </c>
      <c r="G21" s="57">
        <v>38000</v>
      </c>
      <c r="I21" s="201">
        <v>20</v>
      </c>
      <c r="J21" s="202"/>
      <c r="K21" s="37">
        <f>IF('Tracking Sheet'!U29="",0,IF('Tracking Sheet'!W29="",0,IF('Tracking Sheet'!Y29="",0,DATE('Tracking Sheet'!Y29,'Tracking Sheet'!U29,'Tracking Sheet'!W29))))</f>
        <v>0</v>
      </c>
      <c r="M21" s="38" t="str">
        <f>IF('Tracking Sheet'!$BC$10="","",IF('Tracking Sheet'!#REF!="","",'Tracking Sheet'!#REF!-'Tracking Sheet'!BC29))</f>
        <v/>
      </c>
      <c r="O21" s="48">
        <v>19</v>
      </c>
      <c r="P21" s="223"/>
      <c r="Q21" s="49">
        <v>3850000</v>
      </c>
      <c r="R21" s="223"/>
      <c r="S21" s="50">
        <f t="shared" si="2"/>
        <v>8333</v>
      </c>
      <c r="T21" s="223"/>
      <c r="U21" s="49">
        <v>2550000</v>
      </c>
      <c r="V21" s="223"/>
      <c r="W21" s="50">
        <f t="shared" si="0"/>
        <v>5833</v>
      </c>
      <c r="X21" s="223"/>
      <c r="Y21" s="49">
        <v>1700000</v>
      </c>
      <c r="Z21" s="223"/>
      <c r="AA21" s="51">
        <f t="shared" si="1"/>
        <v>3888</v>
      </c>
      <c r="AC21" s="64">
        <f>('Tracking Sheet'!$AG$27/$BI$1)</f>
        <v>0</v>
      </c>
      <c r="AD21" s="72">
        <f>IF($AF$2="","",IF($K$19=0,0,(LOOKUP(AE$20,$O$3:$O$22,$AA$3:$AA$22))*($K$19-$K$18)))</f>
        <v>0</v>
      </c>
      <c r="AE21" s="76">
        <f>IF($AF$2="","",LOOKUP(('Tracking Sheet'!$O$4+SUM(AC4:AC21)+SUM(AD4:AD21)),$Y$3:$Y$22,$O$3:$O$22))</f>
        <v>4</v>
      </c>
      <c r="AF21" s="73">
        <f t="shared" si="4"/>
        <v>0</v>
      </c>
      <c r="AG21" s="68">
        <f>('Tracking Sheet'!$AG$27/$BI$1)</f>
        <v>0</v>
      </c>
      <c r="AH21" s="72">
        <f>IF($AJ$2="","",IF($K$19=0,0,(LOOKUP(AI$20,$O$3:$O$22,$AA$3:$AA$22))*($K$19-$K$18)))</f>
        <v>0</v>
      </c>
      <c r="AI21" s="76">
        <f ca="1">IF($AJ$2="","",LOOKUP(('Tracking Sheet'!$Z$4+SUM(AG4:AG21)+SUM(AH4:AH21)),$Y$3:$Y$22,$O$3:$O$22))</f>
        <v>3</v>
      </c>
      <c r="AJ21" s="74">
        <f t="shared" si="5"/>
        <v>0</v>
      </c>
      <c r="AK21" s="68">
        <f>('Tracking Sheet'!$AG$27/$BI$1)</f>
        <v>0</v>
      </c>
      <c r="AL21" s="72">
        <f>IF($AN$2="","",IF($K$19=0,0,(LOOKUP(AM$20,$O$3:$O$22,$AA$3:$AA$22))*($K$19-$K$18)))</f>
        <v>0</v>
      </c>
      <c r="AM21" s="76">
        <f ca="1">IF($AN$2="","",LOOKUP(('Tracking Sheet'!$AK$4+SUM(AK4:AK21)+SUM(AL4:AL21)),$Y$3:$Y$22,$O$3:$O$22))</f>
        <v>4</v>
      </c>
      <c r="AN21" s="74">
        <f t="shared" si="6"/>
        <v>0</v>
      </c>
      <c r="AO21" s="68">
        <f>('Tracking Sheet'!$AG$27/$BI$1)</f>
        <v>0</v>
      </c>
      <c r="AP21" s="72">
        <f>IF($AR$2="","",IF($K$19=0,0,(LOOKUP(AQ$20,$O$3:$O$22,$AA$3:$AA$22))*($K$19-$K$18)))</f>
        <v>0</v>
      </c>
      <c r="AQ21" s="76">
        <f ca="1">IF($AR$2="","",LOOKUP(('Tracking Sheet'!$AV$4+SUM(AO4:AO21)+SUM(AP4:AP21)),$Y$3:$Y$22,$O$3:$O$22))</f>
        <v>5</v>
      </c>
      <c r="AR21" s="74">
        <f t="shared" si="7"/>
        <v>0</v>
      </c>
      <c r="AS21" s="68">
        <f>('Tracking Sheet'!$AG$27/$BI$1)</f>
        <v>0</v>
      </c>
      <c r="AT21" s="72" t="str">
        <f>IF($AV$2="","",IF($K$19=0,0,(LOOKUP(AU$20,$O$3:$O$22,$AA$3:$AA$22))*($K$19-$K$18)))</f>
        <v/>
      </c>
      <c r="AU21" s="76" t="str">
        <f>IF($AV$2="","",LOOKUP(('Tracking Sheet'!$BG$4+SUM(AS4:AS21)+SUM(AT4:AT21)),$Y$3:$Y$22,$O$3:$O$22))</f>
        <v/>
      </c>
      <c r="AV21" s="74" t="str">
        <f t="shared" si="8"/>
        <v/>
      </c>
      <c r="AW21" s="68">
        <f>('Tracking Sheet'!$AG$27/$BI$1)</f>
        <v>0</v>
      </c>
      <c r="AX21" s="72" t="str">
        <f>IF($AZ$2="","",IF($K$19=0,0,(LOOKUP(AY$20,$O$3:$O$22,$AA$3:$AA$22))*($K$19-$K$18)))</f>
        <v/>
      </c>
      <c r="AY21" s="76" t="str">
        <f>IF($AZ$2="","",LOOKUP(('Tracking Sheet'!$BR$4+SUM(AW4:AW21)+SUM(AX4:AX21)),$Y$3:$Y$22,$O$3:$O$22))</f>
        <v/>
      </c>
      <c r="AZ21" s="74" t="str">
        <f t="shared" si="9"/>
        <v/>
      </c>
      <c r="BA21" s="68">
        <f>('Tracking Sheet'!$AG$27/$BI$1)</f>
        <v>0</v>
      </c>
      <c r="BB21" s="72" t="str">
        <f>IF($BD$2="","",IF($K$19=0,0,(LOOKUP(BC$20,$O$3:$O$22,$AA$3:$AA$22))*($K$19-$K$18)))</f>
        <v/>
      </c>
      <c r="BC21" s="76" t="str">
        <f>IF($BD$2="","",LOOKUP(('Tracking Sheet'!$CC$4+SUM(BA4:BA21)+SUM(BB4:BB21)),$Y$3:$Y$22,$O$3:$O$22))</f>
        <v/>
      </c>
      <c r="BD21" s="74" t="str">
        <f t="shared" si="10"/>
        <v/>
      </c>
      <c r="BE21" s="68">
        <f>('Tracking Sheet'!$AG$27/$BI$1)</f>
        <v>0</v>
      </c>
      <c r="BF21" s="72" t="str">
        <f>IF($BH$2="","",IF($K$19=0,0,(LOOKUP(BG$20,$O$3:$O$22,$AA$3:$AA$22))*($K$19-$K$18)))</f>
        <v/>
      </c>
      <c r="BG21" s="76" t="str">
        <f>IF($BH$2="","",LOOKUP(('Tracking Sheet'!$CN$4+SUM(BE4:BE21)+SUM(BF4:BF21)),$Y$3:$Y$22,$O$3:$O$22))</f>
        <v/>
      </c>
      <c r="BH21" s="75" t="str">
        <f t="shared" si="11"/>
        <v/>
      </c>
      <c r="BI21" s="71">
        <f t="shared" ca="1" si="3"/>
        <v>4</v>
      </c>
    </row>
    <row r="22" spans="1:61" x14ac:dyDescent="0.25">
      <c r="A22" s="52">
        <v>51200</v>
      </c>
      <c r="B22" s="53">
        <v>15</v>
      </c>
      <c r="D22" s="54">
        <v>17</v>
      </c>
      <c r="E22" s="60">
        <v>22000</v>
      </c>
      <c r="F22" s="60">
        <v>32000</v>
      </c>
      <c r="G22" s="57">
        <v>48000</v>
      </c>
      <c r="I22" s="201">
        <v>21</v>
      </c>
      <c r="J22" s="202"/>
      <c r="K22" s="37">
        <f>IF('Tracking Sheet'!U30="",0,IF('Tracking Sheet'!W30="",0,IF('Tracking Sheet'!Y30="",0,DATE('Tracking Sheet'!Y30,'Tracking Sheet'!U30,'Tracking Sheet'!W30))))</f>
        <v>0</v>
      </c>
      <c r="M22" s="38" t="str">
        <f>IF('Tracking Sheet'!$BC$10="","",IF('Tracking Sheet'!#REF!="","",'Tracking Sheet'!#REF!-'Tracking Sheet'!BC30))</f>
        <v/>
      </c>
      <c r="O22" s="77">
        <v>20</v>
      </c>
      <c r="P22" s="224"/>
      <c r="Q22" s="78">
        <v>5350000</v>
      </c>
      <c r="R22" s="224"/>
      <c r="S22" s="79"/>
      <c r="T22" s="224"/>
      <c r="U22" s="78">
        <v>3600000</v>
      </c>
      <c r="V22" s="224"/>
      <c r="W22" s="79"/>
      <c r="X22" s="224"/>
      <c r="Y22" s="78">
        <v>2400000</v>
      </c>
      <c r="Z22" s="224"/>
      <c r="AA22" s="80"/>
      <c r="AC22" s="64">
        <f>('Tracking Sheet'!$AG$28/$BI$1)</f>
        <v>0</v>
      </c>
      <c r="AD22" s="72">
        <f>IF($AF$2="","",IF($K$20=0,0,(LOOKUP(AE$21,$O$3:$O$22,$AA$3:$AA$22))*($K$20-$K$19)))</f>
        <v>0</v>
      </c>
      <c r="AE22" s="76">
        <f>IF($AF$2="","",LOOKUP(('Tracking Sheet'!$O$4+SUM(AC4:AC22)+SUM(AD4:AD22)),$Y$3:$Y$22,$O$3:$O$22))</f>
        <v>4</v>
      </c>
      <c r="AF22" s="73">
        <f t="shared" si="4"/>
        <v>0</v>
      </c>
      <c r="AG22" s="68">
        <f>('Tracking Sheet'!$AG$28/$BI$1)</f>
        <v>0</v>
      </c>
      <c r="AH22" s="72">
        <f>IF($AJ$2="","",IF($K$20=0,0,(LOOKUP(AI$21,$O$3:$O$22,$AA$3:$AA$22))*($K$20-$K$19)))</f>
        <v>0</v>
      </c>
      <c r="AI22" s="76">
        <f ca="1">IF($AJ$2="","",LOOKUP(('Tracking Sheet'!$Z$4+SUM(AG4:AG22)+SUM(AH4:AH22)),$Y$3:$Y$22,$O$3:$O$22))</f>
        <v>3</v>
      </c>
      <c r="AJ22" s="74">
        <f t="shared" si="5"/>
        <v>0</v>
      </c>
      <c r="AK22" s="68">
        <f>('Tracking Sheet'!$AG$28/$BI$1)</f>
        <v>0</v>
      </c>
      <c r="AL22" s="72">
        <f>IF($AN$2="","",IF($K$20=0,0,(LOOKUP(AM$21,$O$3:$O$22,$AA$3:$AA$22))*($K$20-$K$19)))</f>
        <v>0</v>
      </c>
      <c r="AM22" s="76">
        <f ca="1">IF($AN$2="","",LOOKUP(('Tracking Sheet'!$AK$4+SUM(AK4:AK22)+SUM(AL4:AL22)),$Y$3:$Y$22,$O$3:$O$22))</f>
        <v>4</v>
      </c>
      <c r="AN22" s="74">
        <f t="shared" si="6"/>
        <v>0</v>
      </c>
      <c r="AO22" s="68">
        <f>('Tracking Sheet'!$AG$28/$BI$1)</f>
        <v>0</v>
      </c>
      <c r="AP22" s="72">
        <f>IF($AR$2="","",IF($K$20=0,0,(LOOKUP(AQ$21,$O$3:$O$22,$AA$3:$AA$22))*($K$20-$K$19)))</f>
        <v>0</v>
      </c>
      <c r="AQ22" s="76">
        <f ca="1">IF($AR$2="","",LOOKUP(('Tracking Sheet'!$AV$4+SUM(AO4:AO22)+SUM(AP4:AP22)),$Y$3:$Y$22,$O$3:$O$22))</f>
        <v>5</v>
      </c>
      <c r="AR22" s="74">
        <f t="shared" si="7"/>
        <v>0</v>
      </c>
      <c r="AS22" s="68">
        <f>('Tracking Sheet'!$AG$28/$BI$1)</f>
        <v>0</v>
      </c>
      <c r="AT22" s="72" t="str">
        <f>IF($AV$2="","",IF($K$20=0,0,(LOOKUP(AU$21,$O$3:$O$22,$AA$3:$AA$22))*($K$20-$K$19)))</f>
        <v/>
      </c>
      <c r="AU22" s="76" t="str">
        <f>IF($AV$2="","",LOOKUP(('Tracking Sheet'!$BG$4+SUM(AS4:AS22)+SUM(AT4:AT22)),$Y$3:$Y$22,$O$3:$O$22))</f>
        <v/>
      </c>
      <c r="AV22" s="74" t="str">
        <f t="shared" si="8"/>
        <v/>
      </c>
      <c r="AW22" s="68">
        <f>('Tracking Sheet'!$AG$28/$BI$1)</f>
        <v>0</v>
      </c>
      <c r="AX22" s="72" t="str">
        <f>IF($AZ$2="","",IF($K$20=0,0,(LOOKUP(AY$21,$O$3:$O$22,$AA$3:$AA$22))*($K$20-$K$19)))</f>
        <v/>
      </c>
      <c r="AY22" s="76" t="str">
        <f>IF($AZ$2="","",LOOKUP(('Tracking Sheet'!$BR$4+SUM(AW4:AW22)+SUM(AX4:AX22)),$Y$3:$Y$22,$O$3:$O$22))</f>
        <v/>
      </c>
      <c r="AZ22" s="74" t="str">
        <f t="shared" si="9"/>
        <v/>
      </c>
      <c r="BA22" s="68">
        <f>('Tracking Sheet'!$AG$28/$BI$1)</f>
        <v>0</v>
      </c>
      <c r="BB22" s="72" t="str">
        <f>IF($BD$2="","",IF($K$20=0,0,(LOOKUP(BC$21,$O$3:$O$22,$AA$3:$AA$22))*($K$20-$K$19)))</f>
        <v/>
      </c>
      <c r="BC22" s="76" t="str">
        <f>IF($BD$2="","",LOOKUP(('Tracking Sheet'!$CC$4+SUM(BA4:BA22)+SUM(BB4:BB22)),$Y$3:$Y$22,$O$3:$O$22))</f>
        <v/>
      </c>
      <c r="BD22" s="74" t="str">
        <f t="shared" si="10"/>
        <v/>
      </c>
      <c r="BE22" s="68">
        <f>('Tracking Sheet'!$AG$28/$BI$1)</f>
        <v>0</v>
      </c>
      <c r="BF22" s="72" t="str">
        <f>IF($BH$2="","",IF($K$20=0,0,(LOOKUP(BG$21,$O$3:$O$22,$AA$3:$AA$22))*($K$20-$K$19)))</f>
        <v/>
      </c>
      <c r="BG22" s="76" t="str">
        <f>IF($BH$2="","",LOOKUP(('Tracking Sheet'!$CN$4+SUM(BE4:BE22)+SUM(BF4:BF22)),$Y$3:$Y$22,$O$3:$O$22))</f>
        <v/>
      </c>
      <c r="BH22" s="75" t="str">
        <f t="shared" si="11"/>
        <v/>
      </c>
      <c r="BI22" s="71">
        <f t="shared" ca="1" si="3"/>
        <v>4</v>
      </c>
    </row>
    <row r="23" spans="1:61" x14ac:dyDescent="0.25">
      <c r="A23" s="52">
        <v>76800</v>
      </c>
      <c r="B23" s="53">
        <v>16</v>
      </c>
      <c r="D23" s="54">
        <v>18</v>
      </c>
      <c r="E23" s="60">
        <v>28000</v>
      </c>
      <c r="F23" s="60">
        <v>41000</v>
      </c>
      <c r="G23" s="57">
        <v>62000</v>
      </c>
      <c r="I23" s="201">
        <v>22</v>
      </c>
      <c r="J23" s="202"/>
      <c r="K23" s="37">
        <f>IF('Tracking Sheet'!U31="",0,IF('Tracking Sheet'!W31="",0,IF('Tracking Sheet'!Y31="",0,DATE('Tracking Sheet'!Y31,'Tracking Sheet'!U31,'Tracking Sheet'!W31))))</f>
        <v>0</v>
      </c>
      <c r="M23" s="38" t="str">
        <f>IF('Tracking Sheet'!$BC$10="","",IF('Tracking Sheet'!#REF!="","",'Tracking Sheet'!#REF!-'Tracking Sheet'!BC31))</f>
        <v/>
      </c>
      <c r="AC23" s="64">
        <f>('Tracking Sheet'!$AG$29/$BI$1)</f>
        <v>0</v>
      </c>
      <c r="AD23" s="72">
        <f>IF($AF$2="","",IF($K$21=0,0,(LOOKUP(AE$22,$O$3:$O$22,$AA$3:$AA$22))*($K$21-$K$20)))</f>
        <v>0</v>
      </c>
      <c r="AE23" s="76">
        <f>IF($AF$2="","",LOOKUP(('Tracking Sheet'!$O$4+SUM(AC4:AC23)+SUM(AD4:AD23)),$Y$3:$Y$22,$O$3:$O$22))</f>
        <v>4</v>
      </c>
      <c r="AF23" s="73">
        <f t="shared" si="4"/>
        <v>0</v>
      </c>
      <c r="AG23" s="68">
        <f>('Tracking Sheet'!$AG$29/$BI$1)</f>
        <v>0</v>
      </c>
      <c r="AH23" s="72">
        <f>IF($AJ$2="","",IF($K$21=0,0,(LOOKUP(AI$22,$O$3:$O$22,$AA$3:$AA$22))*($K$21-$K$20)))</f>
        <v>0</v>
      </c>
      <c r="AI23" s="76">
        <f ca="1">IF($AJ$2="","",LOOKUP(('Tracking Sheet'!$Z$4+SUM(AG4:AG23)+SUM(AH4:AH23)),$Y$3:$Y$22,$O$3:$O$22))</f>
        <v>3</v>
      </c>
      <c r="AJ23" s="74">
        <f t="shared" si="5"/>
        <v>0</v>
      </c>
      <c r="AK23" s="68">
        <f>('Tracking Sheet'!$AG$29/$BI$1)</f>
        <v>0</v>
      </c>
      <c r="AL23" s="72">
        <f>IF($AN$2="","",IF($K$21=0,0,(LOOKUP(AM$22,$O$3:$O$22,$AA$3:$AA$22))*($K$21-$K$20)))</f>
        <v>0</v>
      </c>
      <c r="AM23" s="76">
        <f ca="1">IF($AN$2="","",LOOKUP(('Tracking Sheet'!$AK$4+SUM(AK4:AK23)+SUM(AL4:AL23)),$Y$3:$Y$22,$O$3:$O$22))</f>
        <v>4</v>
      </c>
      <c r="AN23" s="74">
        <f t="shared" si="6"/>
        <v>0</v>
      </c>
      <c r="AO23" s="68">
        <f>('Tracking Sheet'!$AG$29/$BI$1)</f>
        <v>0</v>
      </c>
      <c r="AP23" s="72">
        <f>IF($AR$2="","",IF($K$21=0,0,(LOOKUP(AQ$22,$O$3:$O$22,$AA$3:$AA$22))*($K$21-$K$20)))</f>
        <v>0</v>
      </c>
      <c r="AQ23" s="76">
        <f ca="1">IF($AR$2="","",LOOKUP(('Tracking Sheet'!$AV$4+SUM(AO4:AO23)+SUM(AP4:AP23)),$Y$3:$Y$22,$O$3:$O$22))</f>
        <v>5</v>
      </c>
      <c r="AR23" s="74">
        <f t="shared" si="7"/>
        <v>0</v>
      </c>
      <c r="AS23" s="68">
        <f>('Tracking Sheet'!$AG$29/$BI$1)</f>
        <v>0</v>
      </c>
      <c r="AT23" s="72" t="str">
        <f>IF($AV$2="","",IF($K$21=0,0,(LOOKUP(AU$22,$O$3:$O$22,$AA$3:$AA$22))*($K$21-$K$20)))</f>
        <v/>
      </c>
      <c r="AU23" s="76" t="str">
        <f>IF($AV$2="","",LOOKUP(('Tracking Sheet'!$BG$4+SUM(AS4:AS23)+SUM(AT4:AT23)),$Y$3:$Y$22,$O$3:$O$22))</f>
        <v/>
      </c>
      <c r="AV23" s="74" t="str">
        <f t="shared" si="8"/>
        <v/>
      </c>
      <c r="AW23" s="68">
        <f>('Tracking Sheet'!$AG$29/$BI$1)</f>
        <v>0</v>
      </c>
      <c r="AX23" s="72" t="str">
        <f>IF($AZ$2="","",IF($K$21=0,0,(LOOKUP(AY$22,$O$3:$O$22,$AA$3:$AA$22))*($K$21-$K$20)))</f>
        <v/>
      </c>
      <c r="AY23" s="76" t="str">
        <f>IF($AZ$2="","",LOOKUP(('Tracking Sheet'!$BR$4+SUM(AW4:AW23)+SUM(AX4:AX23)),$Y$3:$Y$22,$O$3:$O$22))</f>
        <v/>
      </c>
      <c r="AZ23" s="74" t="str">
        <f t="shared" si="9"/>
        <v/>
      </c>
      <c r="BA23" s="68">
        <f>('Tracking Sheet'!$AG$29/$BI$1)</f>
        <v>0</v>
      </c>
      <c r="BB23" s="72" t="str">
        <f>IF($BD$2="","",IF($K$21=0,0,(LOOKUP(BC$22,$O$3:$O$22,$AA$3:$AA$22))*($K$21-$K$20)))</f>
        <v/>
      </c>
      <c r="BC23" s="76" t="str">
        <f>IF($BD$2="","",LOOKUP(('Tracking Sheet'!$CC$4+SUM(BA4:BA23)+SUM(BB4:BB23)),$Y$3:$Y$22,$O$3:$O$22))</f>
        <v/>
      </c>
      <c r="BD23" s="74" t="str">
        <f t="shared" si="10"/>
        <v/>
      </c>
      <c r="BE23" s="68">
        <f>('Tracking Sheet'!$AG$29/$BI$1)</f>
        <v>0</v>
      </c>
      <c r="BF23" s="72" t="str">
        <f>IF($BH$2="","",IF($K$21=0,0,(LOOKUP(BG$22,$O$3:$O$22,$AA$3:$AA$22))*($K$21-$K$20)))</f>
        <v/>
      </c>
      <c r="BG23" s="76" t="str">
        <f>IF($BH$2="","",LOOKUP(('Tracking Sheet'!$CN$4+SUM(BE4:BE23)+SUM(BF4:BF23)),$Y$3:$Y$22,$O$3:$O$22))</f>
        <v/>
      </c>
      <c r="BH23" s="75" t="str">
        <f t="shared" si="11"/>
        <v/>
      </c>
      <c r="BI23" s="71">
        <f t="shared" ca="1" si="3"/>
        <v>4</v>
      </c>
    </row>
    <row r="24" spans="1:61" x14ac:dyDescent="0.25">
      <c r="A24" s="52">
        <v>102400</v>
      </c>
      <c r="B24" s="53">
        <v>17</v>
      </c>
      <c r="D24" s="54">
        <v>19</v>
      </c>
      <c r="E24" s="60">
        <v>35000</v>
      </c>
      <c r="F24" s="60">
        <v>53000</v>
      </c>
      <c r="G24" s="57">
        <v>79000</v>
      </c>
      <c r="I24" s="201">
        <v>23</v>
      </c>
      <c r="J24" s="202"/>
      <c r="K24" s="37">
        <f>IF('Tracking Sheet'!U32="",0,IF('Tracking Sheet'!W32="",0,IF('Tracking Sheet'!Y32="",0,DATE('Tracking Sheet'!Y32,'Tracking Sheet'!U32,'Tracking Sheet'!W32))))</f>
        <v>0</v>
      </c>
      <c r="M24" s="38" t="str">
        <f>IF('Tracking Sheet'!$BC$10="","",IF('Tracking Sheet'!#REF!="","",'Tracking Sheet'!#REF!-'Tracking Sheet'!BC32))</f>
        <v/>
      </c>
      <c r="O24" s="219" t="s">
        <v>35</v>
      </c>
      <c r="P24" s="220"/>
      <c r="Q24" s="220"/>
      <c r="R24" s="220"/>
      <c r="S24" s="220"/>
      <c r="T24" s="220"/>
      <c r="U24" s="220"/>
      <c r="V24" s="220"/>
      <c r="W24" s="220"/>
      <c r="X24" s="220"/>
      <c r="Y24" s="220"/>
      <c r="Z24" s="220"/>
      <c r="AA24" s="221"/>
      <c r="AC24" s="64">
        <f>('Tracking Sheet'!$AG$30/$BI$1)</f>
        <v>0</v>
      </c>
      <c r="AD24" s="72">
        <f>IF($AF$2="","",IF($K$22=0,0,(LOOKUP(AE$23,$O$3:$O$22,$AA$3:$AA$22))*($K$22-$K$21)))</f>
        <v>0</v>
      </c>
      <c r="AE24" s="76">
        <f>IF($AF$2="","",LOOKUP(('Tracking Sheet'!$O$4+SUM(AC4:AC24)+SUM(AD4:AD24)),$Y$3:$Y$22,$O$3:$O$22))</f>
        <v>4</v>
      </c>
      <c r="AF24" s="73">
        <f t="shared" si="4"/>
        <v>0</v>
      </c>
      <c r="AG24" s="68">
        <f>('Tracking Sheet'!$AG$30/$BI$1)</f>
        <v>0</v>
      </c>
      <c r="AH24" s="72">
        <f>IF($AJ$2="","",IF($K$22=0,0,(LOOKUP(AI$23,$O$3:$O$22,$AA$3:$AA$22))*($K$22-$K$21)))</f>
        <v>0</v>
      </c>
      <c r="AI24" s="76">
        <f ca="1">IF($AJ$2="","",LOOKUP(('Tracking Sheet'!$Z$4+SUM(AG4:AG24)+SUM(AH4:AH24)),$Y$3:$Y$22,$O$3:$O$22))</f>
        <v>3</v>
      </c>
      <c r="AJ24" s="74">
        <f t="shared" si="5"/>
        <v>0</v>
      </c>
      <c r="AK24" s="68">
        <f>('Tracking Sheet'!$AG$30/$BI$1)</f>
        <v>0</v>
      </c>
      <c r="AL24" s="72">
        <f>IF($AN$2="","",IF($K$22=0,0,(LOOKUP(AM$23,$O$3:$O$22,$AA$3:$AA$22))*($K$22-$K$21)))</f>
        <v>0</v>
      </c>
      <c r="AM24" s="76">
        <f ca="1">IF($AN$2="","",LOOKUP(('Tracking Sheet'!$AK$4+SUM(AK4:AK24)+SUM(AL4:AL24)),$Y$3:$Y$22,$O$3:$O$22))</f>
        <v>4</v>
      </c>
      <c r="AN24" s="74">
        <f t="shared" si="6"/>
        <v>0</v>
      </c>
      <c r="AO24" s="68">
        <f>('Tracking Sheet'!$AG$30/$BI$1)</f>
        <v>0</v>
      </c>
      <c r="AP24" s="72">
        <f>IF($AR$2="","",IF($K$22=0,0,(LOOKUP(AQ$23,$O$3:$O$22,$AA$3:$AA$22))*($K$22-$K$21)))</f>
        <v>0</v>
      </c>
      <c r="AQ24" s="76">
        <f ca="1">IF($AR$2="","",LOOKUP(('Tracking Sheet'!$AV$4+SUM(AO4:AO24)+SUM(AP4:AP24)),$Y$3:$Y$22,$O$3:$O$22))</f>
        <v>5</v>
      </c>
      <c r="AR24" s="74">
        <f t="shared" si="7"/>
        <v>0</v>
      </c>
      <c r="AS24" s="68">
        <f>('Tracking Sheet'!$AG$30/$BI$1)</f>
        <v>0</v>
      </c>
      <c r="AT24" s="72" t="str">
        <f>IF($AV$2="","",IF($K$22=0,0,(LOOKUP(AU$23,$O$3:$O$22,$AA$3:$AA$22))*($K$22-$K$21)))</f>
        <v/>
      </c>
      <c r="AU24" s="76" t="str">
        <f>IF($AV$2="","",LOOKUP(('Tracking Sheet'!$BG$4+SUM(AS4:AS24)+SUM(AT4:AT24)),$Y$3:$Y$22,$O$3:$O$22))</f>
        <v/>
      </c>
      <c r="AV24" s="74" t="str">
        <f t="shared" si="8"/>
        <v/>
      </c>
      <c r="AW24" s="68">
        <f>('Tracking Sheet'!$AG$30/$BI$1)</f>
        <v>0</v>
      </c>
      <c r="AX24" s="72" t="str">
        <f>IF($AZ$2="","",IF($K$22=0,0,(LOOKUP(AY$23,$O$3:$O$22,$AA$3:$AA$22))*($K$22-$K$21)))</f>
        <v/>
      </c>
      <c r="AY24" s="76" t="str">
        <f>IF($AZ$2="","",LOOKUP(('Tracking Sheet'!$BR$4+SUM(AW4:AW24)+SUM(AX4:AX24)),$Y$3:$Y$22,$O$3:$O$22))</f>
        <v/>
      </c>
      <c r="AZ24" s="74" t="str">
        <f t="shared" si="9"/>
        <v/>
      </c>
      <c r="BA24" s="68">
        <f>('Tracking Sheet'!$AG$30/$BI$1)</f>
        <v>0</v>
      </c>
      <c r="BB24" s="72" t="str">
        <f>IF($BD$2="","",IF($K$22=0,0,(LOOKUP(BC$23,$O$3:$O$22,$AA$3:$AA$22))*($K$22-$K$21)))</f>
        <v/>
      </c>
      <c r="BC24" s="76" t="str">
        <f>IF($BD$2="","",LOOKUP(('Tracking Sheet'!$CC$4+SUM(BA4:BA24)+SUM(BB4:BB24)),$Y$3:$Y$22,$O$3:$O$22))</f>
        <v/>
      </c>
      <c r="BD24" s="74" t="str">
        <f t="shared" si="10"/>
        <v/>
      </c>
      <c r="BE24" s="68">
        <f>('Tracking Sheet'!$AG$30/$BI$1)</f>
        <v>0</v>
      </c>
      <c r="BF24" s="72" t="str">
        <f>IF($BH$2="","",IF($K$22=0,0,(LOOKUP(BG$23,$O$3:$O$22,$AA$3:$AA$22))*($K$22-$K$21)))</f>
        <v/>
      </c>
      <c r="BG24" s="76" t="str">
        <f>IF($BH$2="","",LOOKUP(('Tracking Sheet'!$CN$4+SUM(BE4:BE24)+SUM(BF4:BF24)),$Y$3:$Y$22,$O$3:$O$22))</f>
        <v/>
      </c>
      <c r="BH24" s="75" t="str">
        <f t="shared" si="11"/>
        <v/>
      </c>
      <c r="BI24" s="71">
        <f t="shared" ca="1" si="3"/>
        <v>4</v>
      </c>
    </row>
    <row r="25" spans="1:61" x14ac:dyDescent="0.25">
      <c r="A25" s="52">
        <v>153600</v>
      </c>
      <c r="B25" s="53">
        <v>18</v>
      </c>
      <c r="D25" s="81">
        <v>20</v>
      </c>
      <c r="E25" s="82">
        <v>44000</v>
      </c>
      <c r="F25" s="82">
        <v>67000</v>
      </c>
      <c r="G25" s="83">
        <v>100000</v>
      </c>
      <c r="I25" s="204">
        <v>24</v>
      </c>
      <c r="J25" s="205"/>
      <c r="K25" s="37">
        <f>IF('Tracking Sheet'!U33="",0,IF('Tracking Sheet'!W33="",0,IF('Tracking Sheet'!Y33="",0,DATE('Tracking Sheet'!Y33,'Tracking Sheet'!U33,'Tracking Sheet'!W33))))</f>
        <v>0</v>
      </c>
      <c r="M25" s="84" t="str">
        <f>IF('Tracking Sheet'!$BC$10="","",IF('Tracking Sheet'!#REF!="","",'Tracking Sheet'!#REF!-'Tracking Sheet'!BC33))</f>
        <v/>
      </c>
      <c r="O25" s="39" t="s">
        <v>27</v>
      </c>
      <c r="P25" s="222"/>
      <c r="Q25" s="40" t="s">
        <v>6</v>
      </c>
      <c r="R25" s="222"/>
      <c r="S25" s="41" t="s">
        <v>33</v>
      </c>
      <c r="T25" s="222"/>
      <c r="U25" s="40" t="s">
        <v>7</v>
      </c>
      <c r="V25" s="222"/>
      <c r="W25" s="41" t="s">
        <v>33</v>
      </c>
      <c r="X25" s="222"/>
      <c r="Y25" s="40" t="s">
        <v>8</v>
      </c>
      <c r="Z25" s="222"/>
      <c r="AA25" s="42" t="s">
        <v>33</v>
      </c>
      <c r="AC25" s="64">
        <f>('Tracking Sheet'!$AG$31/$BI$1)</f>
        <v>0</v>
      </c>
      <c r="AD25" s="72">
        <f>IF($AF$2="","",IF($K$23=0,0,(LOOKUP(AE$24,$O$3:$O$22,$AA$3:$AA$22))*($K$23-$K$22)))</f>
        <v>0</v>
      </c>
      <c r="AE25" s="76">
        <f>IF($AF$2="","",LOOKUP(('Tracking Sheet'!$O$4+SUM(AC4:AC25)+SUM(AD4:AD25)),$Y$3:$Y$22,$O$3:$O$22))</f>
        <v>4</v>
      </c>
      <c r="AF25" s="73">
        <f t="shared" si="4"/>
        <v>0</v>
      </c>
      <c r="AG25" s="68">
        <f>('Tracking Sheet'!$AG$31/$BI$1)</f>
        <v>0</v>
      </c>
      <c r="AH25" s="72">
        <f>IF($AJ$2="","",IF($K$23=0,0,(LOOKUP(AI$24,$O$3:$O$22,$AA$3:$AA$22))*($K$23-$K$22)))</f>
        <v>0</v>
      </c>
      <c r="AI25" s="76">
        <f ca="1">IF($AJ$2="","",LOOKUP(('Tracking Sheet'!$Z$4+SUM(AG4:AG25)+SUM(AH4:AH25)),$Y$3:$Y$22,$O$3:$O$22))</f>
        <v>3</v>
      </c>
      <c r="AJ25" s="74">
        <f t="shared" si="5"/>
        <v>0</v>
      </c>
      <c r="AK25" s="68">
        <f>('Tracking Sheet'!$AG$31/$BI$1)</f>
        <v>0</v>
      </c>
      <c r="AL25" s="72">
        <f>IF($AN$2="","",IF($K$23=0,0,(LOOKUP(AM$24,$O$3:$O$22,$AA$3:$AA$22))*($K$23-$K$22)))</f>
        <v>0</v>
      </c>
      <c r="AM25" s="76">
        <f ca="1">IF($AN$2="","",LOOKUP(('Tracking Sheet'!$AK$4+SUM(AK4:AK25)+SUM(AL4:AL25)),$Y$3:$Y$22,$O$3:$O$22))</f>
        <v>4</v>
      </c>
      <c r="AN25" s="74">
        <f t="shared" si="6"/>
        <v>0</v>
      </c>
      <c r="AO25" s="68">
        <f>('Tracking Sheet'!$AG$31/$BI$1)</f>
        <v>0</v>
      </c>
      <c r="AP25" s="72">
        <f>IF($AR$2="","",IF($K$23=0,0,(LOOKUP(AQ$24,$O$3:$O$22,$AA$3:$AA$22))*($K$23-$K$22)))</f>
        <v>0</v>
      </c>
      <c r="AQ25" s="76">
        <f ca="1">IF($AR$2="","",LOOKUP(('Tracking Sheet'!$AV$4+SUM(AO4:AO25)+SUM(AP4:AP25)),$Y$3:$Y$22,$O$3:$O$22))</f>
        <v>5</v>
      </c>
      <c r="AR25" s="74">
        <f t="shared" si="7"/>
        <v>0</v>
      </c>
      <c r="AS25" s="68">
        <f>('Tracking Sheet'!$AG$31/$BI$1)</f>
        <v>0</v>
      </c>
      <c r="AT25" s="72" t="str">
        <f>IF($AV$2="","",IF($K$23=0,0,(LOOKUP(AU$24,$O$3:$O$22,$AA$3:$AA$22))*($K$23-$K$22)))</f>
        <v/>
      </c>
      <c r="AU25" s="76" t="str">
        <f>IF($AV$2="","",LOOKUP(('Tracking Sheet'!$BG$4+SUM(AS4:AS25)+SUM(AT4:AT25)),$Y$3:$Y$22,$O$3:$O$22))</f>
        <v/>
      </c>
      <c r="AV25" s="74" t="str">
        <f t="shared" si="8"/>
        <v/>
      </c>
      <c r="AW25" s="68">
        <f>('Tracking Sheet'!$AG$31/$BI$1)</f>
        <v>0</v>
      </c>
      <c r="AX25" s="72" t="str">
        <f>IF($AZ$2="","",IF($K$23=0,0,(LOOKUP(AY$24,$O$3:$O$22,$AA$3:$AA$22))*($K$23-$K$22)))</f>
        <v/>
      </c>
      <c r="AY25" s="76" t="str">
        <f>IF($AZ$2="","",LOOKUP(('Tracking Sheet'!$BR$4+SUM(AW4:AW25)+SUM(AX4:AX25)),$Y$3:$Y$22,$O$3:$O$22))</f>
        <v/>
      </c>
      <c r="AZ25" s="74" t="str">
        <f t="shared" si="9"/>
        <v/>
      </c>
      <c r="BA25" s="68">
        <f>('Tracking Sheet'!$AG$31/$BI$1)</f>
        <v>0</v>
      </c>
      <c r="BB25" s="72" t="str">
        <f>IF($BD$2="","",IF($K$23=0,0,(LOOKUP(BC$24,$O$3:$O$22,$AA$3:$AA$22))*($K$23-$K$22)))</f>
        <v/>
      </c>
      <c r="BC25" s="76" t="str">
        <f>IF($BD$2="","",LOOKUP(('Tracking Sheet'!$CC$4+SUM(BA4:BA25)+SUM(BB4:BB25)),$Y$3:$Y$22,$O$3:$O$22))</f>
        <v/>
      </c>
      <c r="BD25" s="74" t="str">
        <f t="shared" si="10"/>
        <v/>
      </c>
      <c r="BE25" s="68">
        <f>('Tracking Sheet'!$AG$31/$BI$1)</f>
        <v>0</v>
      </c>
      <c r="BF25" s="72" t="str">
        <f>IF($BH$2="","",IF($K$23=0,0,(LOOKUP(BG$24,$O$3:$O$22,$AA$3:$AA$22))*($K$23-$K$22)))</f>
        <v/>
      </c>
      <c r="BG25" s="76" t="str">
        <f>IF($BH$2="","",LOOKUP(('Tracking Sheet'!$CN$4+SUM(BE4:BE25)+SUM(BF4:BF25)),$Y$3:$Y$22,$O$3:$O$22))</f>
        <v/>
      </c>
      <c r="BH25" s="75" t="str">
        <f t="shared" si="11"/>
        <v/>
      </c>
      <c r="BI25" s="71">
        <f t="shared" ca="1" si="3"/>
        <v>4</v>
      </c>
    </row>
    <row r="26" spans="1:61" x14ac:dyDescent="0.25">
      <c r="A26" s="52">
        <v>204800</v>
      </c>
      <c r="B26" s="53">
        <v>19</v>
      </c>
      <c r="M26" s="85"/>
      <c r="O26" s="48">
        <v>1</v>
      </c>
      <c r="P26" s="223"/>
      <c r="Q26" s="49">
        <v>0</v>
      </c>
      <c r="R26" s="223"/>
      <c r="S26" s="50">
        <f>ROUNDDOWN((Q27-Q26)/180,0)</f>
        <v>5</v>
      </c>
      <c r="T26" s="223"/>
      <c r="U26" s="49">
        <v>0</v>
      </c>
      <c r="V26" s="223"/>
      <c r="W26" s="50">
        <f t="shared" ref="W26:W44" si="12">ROUNDDOWN((U27-U26)/180,0)</f>
        <v>5</v>
      </c>
      <c r="X26" s="223"/>
      <c r="Y26" s="49">
        <v>0</v>
      </c>
      <c r="Z26" s="223"/>
      <c r="AA26" s="51">
        <f>ROUND((Y27-Y26)/180,0)</f>
        <v>6</v>
      </c>
      <c r="AC26" s="64">
        <f>('Tracking Sheet'!$AG$32/$BI$1)</f>
        <v>0</v>
      </c>
      <c r="AD26" s="72">
        <f>IF($AF$2="","",IF($K$24=0,0,(LOOKUP(AE$25,$O$3:$O$22,$AA$3:$AA$22))*($K$24-$K$23)))</f>
        <v>0</v>
      </c>
      <c r="AE26" s="76">
        <f>IF($AF$2="","",LOOKUP(('Tracking Sheet'!$O$4+SUM(AC4:AC26)+SUM(AD4:AD26)),$Y$3:$Y$22,$O$3:$O$22))</f>
        <v>4</v>
      </c>
      <c r="AF26" s="73">
        <f t="shared" si="4"/>
        <v>0</v>
      </c>
      <c r="AG26" s="68">
        <f>('Tracking Sheet'!$AG$32/$BI$1)</f>
        <v>0</v>
      </c>
      <c r="AH26" s="72">
        <f>IF($AJ$2="","",IF($K$24=0,0,(LOOKUP(AI$25,$O$3:$O$22,$AA$3:$AA$22))*($K$24-$K$23)))</f>
        <v>0</v>
      </c>
      <c r="AI26" s="76">
        <f ca="1">IF($AJ$2="","",LOOKUP(('Tracking Sheet'!$Z$4+SUM(AG4:AG26)+SUM(AH4:AH26)),$Y$3:$Y$22,$O$3:$O$22))</f>
        <v>3</v>
      </c>
      <c r="AJ26" s="74">
        <f t="shared" si="5"/>
        <v>0</v>
      </c>
      <c r="AK26" s="68">
        <f>('Tracking Sheet'!$AG$32/$BI$1)</f>
        <v>0</v>
      </c>
      <c r="AL26" s="72">
        <f>IF($AN$2="","",IF($K$24=0,0,(LOOKUP(AM$25,$O$3:$O$22,$AA$3:$AA$22))*($K$24-$K$23)))</f>
        <v>0</v>
      </c>
      <c r="AM26" s="76">
        <f ca="1">IF($AN$2="","",LOOKUP(('Tracking Sheet'!$AK$4+SUM(AK4:AK26)+SUM(AL4:AL26)),$Y$3:$Y$22,$O$3:$O$22))</f>
        <v>4</v>
      </c>
      <c r="AN26" s="74">
        <f t="shared" si="6"/>
        <v>0</v>
      </c>
      <c r="AO26" s="68">
        <f>('Tracking Sheet'!$AG$32/$BI$1)</f>
        <v>0</v>
      </c>
      <c r="AP26" s="72">
        <f>IF($AR$2="","",IF($K$24=0,0,(LOOKUP(AQ$25,$O$3:$O$22,$AA$3:$AA$22))*($K$24-$K$23)))</f>
        <v>0</v>
      </c>
      <c r="AQ26" s="76">
        <f ca="1">IF($AR$2="","",LOOKUP(('Tracking Sheet'!$AV$4+SUM(AO4:AO26)+SUM(AP4:AP26)),$Y$3:$Y$22,$O$3:$O$22))</f>
        <v>5</v>
      </c>
      <c r="AR26" s="74">
        <f t="shared" si="7"/>
        <v>0</v>
      </c>
      <c r="AS26" s="68">
        <f>('Tracking Sheet'!$AG$32/$BI$1)</f>
        <v>0</v>
      </c>
      <c r="AT26" s="72" t="str">
        <f>IF($AV$2="","",IF($K$24=0,0,(LOOKUP(AU$25,$O$3:$O$22,$AA$3:$AA$22))*($K$24-$K$23)))</f>
        <v/>
      </c>
      <c r="AU26" s="76" t="str">
        <f>IF($AV$2="","",LOOKUP(('Tracking Sheet'!$BG$4+SUM(AS4:AS26)+SUM(AT4:AT26)),$Y$3:$Y$22,$O$3:$O$22))</f>
        <v/>
      </c>
      <c r="AV26" s="74" t="str">
        <f t="shared" si="8"/>
        <v/>
      </c>
      <c r="AW26" s="68">
        <f>('Tracking Sheet'!$AG$32/$BI$1)</f>
        <v>0</v>
      </c>
      <c r="AX26" s="72" t="str">
        <f>IF($AZ$2="","",IF($K$24=0,0,(LOOKUP(AY$25,$O$3:$O$22,$AA$3:$AA$22))*($K$24-$K$23)))</f>
        <v/>
      </c>
      <c r="AY26" s="76" t="str">
        <f>IF($AZ$2="","",LOOKUP(('Tracking Sheet'!$BR$4+SUM(AW4:AW26)+SUM(AX4:AX26)),$Y$3:$Y$22,$O$3:$O$22))</f>
        <v/>
      </c>
      <c r="AZ26" s="74" t="str">
        <f t="shared" si="9"/>
        <v/>
      </c>
      <c r="BA26" s="68">
        <f>('Tracking Sheet'!$AG$32/$BI$1)</f>
        <v>0</v>
      </c>
      <c r="BB26" s="72" t="str">
        <f>IF($BD$2="","",IF($K$24=0,0,(LOOKUP(BC$25,$O$3:$O$22,$AA$3:$AA$22))*($K$24-$K$23)))</f>
        <v/>
      </c>
      <c r="BC26" s="76" t="str">
        <f>IF($BD$2="","",LOOKUP(('Tracking Sheet'!$CC$4+SUM(BA4:BA26)+SUM(BB4:BB26)),$Y$3:$Y$22,$O$3:$O$22))</f>
        <v/>
      </c>
      <c r="BD26" s="74" t="str">
        <f t="shared" si="10"/>
        <v/>
      </c>
      <c r="BE26" s="68">
        <f>('Tracking Sheet'!$AG$32/$BI$1)</f>
        <v>0</v>
      </c>
      <c r="BF26" s="72" t="str">
        <f>IF($BH$2="","",IF($K$24=0,0,(LOOKUP(BG$25,$O$3:$O$22,$AA$3:$AA$22))*($K$24-$K$23)))</f>
        <v/>
      </c>
      <c r="BG26" s="76" t="str">
        <f>IF($BH$2="","",LOOKUP(('Tracking Sheet'!$CN$4+SUM(BE4:BE26)+SUM(BF4:BF26)),$Y$3:$Y$22,$O$3:$O$22))</f>
        <v/>
      </c>
      <c r="BH26" s="75" t="str">
        <f t="shared" si="11"/>
        <v/>
      </c>
      <c r="BI26" s="71">
        <f t="shared" ca="1" si="3"/>
        <v>4</v>
      </c>
    </row>
    <row r="27" spans="1:61" x14ac:dyDescent="0.25">
      <c r="A27" s="52">
        <v>307200</v>
      </c>
      <c r="B27" s="53">
        <v>20</v>
      </c>
      <c r="D27" s="207" t="s">
        <v>19</v>
      </c>
      <c r="E27" s="208"/>
      <c r="F27" s="209"/>
      <c r="I27" s="198" t="s">
        <v>31</v>
      </c>
      <c r="J27" s="210"/>
      <c r="K27" s="211"/>
      <c r="M27" s="86"/>
      <c r="O27" s="48">
        <v>2</v>
      </c>
      <c r="P27" s="223"/>
      <c r="Q27" s="49">
        <v>1000</v>
      </c>
      <c r="R27" s="223"/>
      <c r="S27" s="50">
        <f t="shared" ref="S27:S44" si="13">ROUNDDOWN((Q28-Q27)/180,0)</f>
        <v>11</v>
      </c>
      <c r="T27" s="223"/>
      <c r="U27" s="49">
        <v>1000</v>
      </c>
      <c r="V27" s="223"/>
      <c r="W27" s="50">
        <f t="shared" si="12"/>
        <v>11</v>
      </c>
      <c r="X27" s="223"/>
      <c r="Y27" s="49">
        <v>1000</v>
      </c>
      <c r="Z27" s="223"/>
      <c r="AA27" s="51">
        <f t="shared" ref="AA27:AA44" si="14">ROUND((Y28-Y27)/180,0)</f>
        <v>11</v>
      </c>
      <c r="AC27" s="93">
        <f>('Tracking Sheet'!$AG$33/$BI$1)</f>
        <v>0</v>
      </c>
      <c r="AD27" s="94">
        <f>IF($AF$2="","",IF($K$25=0,0,(LOOKUP(AE$26,$O$3:$O$22,$AA$3:$AA$22))*($K$25-$K$24)))</f>
        <v>0</v>
      </c>
      <c r="AE27" s="95">
        <f>IF($AF$2="","",LOOKUP(('Tracking Sheet'!$O$4+SUM(AC4:AC27)+SUM(AD4:AD27)),$Y$3:$Y$22,$O$3:$O$22))</f>
        <v>4</v>
      </c>
      <c r="AF27" s="96">
        <f t="shared" si="4"/>
        <v>0</v>
      </c>
      <c r="AG27" s="97">
        <f>('Tracking Sheet'!$AG$33/$BI$1)</f>
        <v>0</v>
      </c>
      <c r="AH27" s="94">
        <f>IF($AJ$2="","",IF($K$25=0,0,(LOOKUP(AI$26,$O$3:$O$22,$AA$3:$AA$22))*($K$25-$K$24)))</f>
        <v>0</v>
      </c>
      <c r="AI27" s="95">
        <f ca="1">IF($AJ$2="","",LOOKUP(('Tracking Sheet'!$Z$4+SUM(AG4:AG27)+SUM(AH4:AH27)),$Y$3:$Y$22,$O$3:$O$22))</f>
        <v>3</v>
      </c>
      <c r="AJ27" s="98">
        <f t="shared" si="5"/>
        <v>0</v>
      </c>
      <c r="AK27" s="97">
        <f>('Tracking Sheet'!$AG$33/$BI$1)</f>
        <v>0</v>
      </c>
      <c r="AL27" s="94">
        <f>IF($AN$2="","",IF($K$25=0,0,(LOOKUP(AM$26,$O$3:$O$22,$AA$3:$AA$22))*($K$25-$K$24)))</f>
        <v>0</v>
      </c>
      <c r="AM27" s="95">
        <f ca="1">IF($AN$2="","",LOOKUP(('Tracking Sheet'!$AK$4+SUM(AK4:AK27)+SUM(AL4:AL27)),$Y$3:$Y$22,$O$3:$O$22))</f>
        <v>4</v>
      </c>
      <c r="AN27" s="98">
        <f t="shared" si="6"/>
        <v>0</v>
      </c>
      <c r="AO27" s="97">
        <f>('Tracking Sheet'!$AG$33/$BI$1)</f>
        <v>0</v>
      </c>
      <c r="AP27" s="94">
        <f>IF($AR$2="","",IF($K$25=0,0,(LOOKUP(AQ$26,$O$3:$O$22,$AA$3:$AA$22))*($K$25-$K$24)))</f>
        <v>0</v>
      </c>
      <c r="AQ27" s="95">
        <f ca="1">IF($AR$2="","",LOOKUP(('Tracking Sheet'!$AV$4+SUM(AO4:AO27)+SUM(AP4:AP27)),$Y$3:$Y$22,$O$3:$O$22))</f>
        <v>5</v>
      </c>
      <c r="AR27" s="98">
        <f t="shared" si="7"/>
        <v>0</v>
      </c>
      <c r="AS27" s="97">
        <f>('Tracking Sheet'!$AG$33/$BI$1)</f>
        <v>0</v>
      </c>
      <c r="AT27" s="94" t="str">
        <f>IF($AV$2="","",IF($K$25=0,0,(LOOKUP(AU$26,$O$3:$O$22,$AA$3:$AA$22))*($K$25-$K$24)))</f>
        <v/>
      </c>
      <c r="AU27" s="95" t="str">
        <f>IF($AV$2="","",LOOKUP(('Tracking Sheet'!$BG$4+SUM(AS4:AS27)+SUM(AT4:AT27)),$Y$3:$Y$22,$O$3:$O$22))</f>
        <v/>
      </c>
      <c r="AV27" s="98" t="str">
        <f t="shared" si="8"/>
        <v/>
      </c>
      <c r="AW27" s="97">
        <f>('Tracking Sheet'!$AG$33/$BI$1)</f>
        <v>0</v>
      </c>
      <c r="AX27" s="94" t="str">
        <f>IF($AZ$2="","",IF($K$25=0,0,(LOOKUP(AY$26,$O$3:$O$22,$AA$3:$AA$22))*($K$25-$K$24)))</f>
        <v/>
      </c>
      <c r="AY27" s="95" t="str">
        <f>IF($AZ$2="","",LOOKUP(('Tracking Sheet'!$BR$4+SUM(AW4:AW27)+SUM(AX4:AX27)),$Y$3:$Y$22,$O$3:$O$22))</f>
        <v/>
      </c>
      <c r="AZ27" s="98" t="str">
        <f t="shared" si="9"/>
        <v/>
      </c>
      <c r="BA27" s="97">
        <f>('Tracking Sheet'!$AG$33/$BI$1)</f>
        <v>0</v>
      </c>
      <c r="BB27" s="94" t="str">
        <f>IF($BD$2="","",IF($K$25=0,0,(LOOKUP(BC$26,$O$3:$O$22,$AA$3:$AA$22))*($K$25-$K$24)))</f>
        <v/>
      </c>
      <c r="BC27" s="95" t="str">
        <f>IF($BD$2="","",LOOKUP(('Tracking Sheet'!$CC$4+SUM(BA4:BA27)+SUM(BB4:BB27)),$Y$3:$Y$22,$O$3:$O$22))</f>
        <v/>
      </c>
      <c r="BD27" s="98" t="str">
        <f t="shared" si="10"/>
        <v/>
      </c>
      <c r="BE27" s="97">
        <f>('Tracking Sheet'!$AG$33/$BI$1)</f>
        <v>0</v>
      </c>
      <c r="BF27" s="94" t="str">
        <f>IF($BH$2="","",IF($K$25=0,0,(LOOKUP(BG$26,$O$3:$O$22,$AA$3:$AA$22))*($K$25-$K$24)))</f>
        <v/>
      </c>
      <c r="BG27" s="95" t="str">
        <f>IF($BH$2="","",LOOKUP(('Tracking Sheet'!$CN$4+SUM(BE4:BE27)+SUM(BF4:BF27)),$Y$3:$Y$22,$O$3:$O$22))</f>
        <v/>
      </c>
      <c r="BH27" s="99" t="str">
        <f t="shared" si="11"/>
        <v/>
      </c>
      <c r="BI27" s="71">
        <f t="shared" ca="1" si="3"/>
        <v>4</v>
      </c>
    </row>
    <row r="28" spans="1:61" x14ac:dyDescent="0.25">
      <c r="A28" s="52">
        <v>409600</v>
      </c>
      <c r="B28" s="53">
        <v>21</v>
      </c>
      <c r="D28" s="87">
        <v>-3</v>
      </c>
      <c r="E28" s="192" t="s">
        <v>25</v>
      </c>
      <c r="F28" s="193"/>
      <c r="I28" s="195">
        <f>IF('Tracking Sheet'!$Q$7="","",IF('Tracking Sheet'!$I$7="","",IF('Tracking Sheet'!$M$7="","",DATE('Tracking Sheet'!$Q$7,'Tracking Sheet'!$I$7,'Tracking Sheet'!$M$7))))</f>
        <v>40837</v>
      </c>
      <c r="J28" s="203"/>
      <c r="K28" s="191"/>
      <c r="M28" s="88"/>
      <c r="O28" s="48">
        <v>3</v>
      </c>
      <c r="P28" s="223"/>
      <c r="Q28" s="49">
        <v>3000</v>
      </c>
      <c r="R28" s="223"/>
      <c r="S28" s="50">
        <f t="shared" si="13"/>
        <v>16</v>
      </c>
      <c r="T28" s="223"/>
      <c r="U28" s="49">
        <v>3000</v>
      </c>
      <c r="V28" s="223"/>
      <c r="W28" s="50">
        <f t="shared" si="12"/>
        <v>16</v>
      </c>
      <c r="X28" s="223"/>
      <c r="Y28" s="49">
        <v>3000</v>
      </c>
      <c r="Z28" s="223"/>
      <c r="AA28" s="51">
        <f t="shared" si="14"/>
        <v>17</v>
      </c>
    </row>
    <row r="29" spans="1:61" x14ac:dyDescent="0.25">
      <c r="A29" s="52">
        <v>614400</v>
      </c>
      <c r="B29" s="53">
        <v>22</v>
      </c>
      <c r="D29" s="87">
        <v>-2</v>
      </c>
      <c r="E29" s="192" t="s">
        <v>24</v>
      </c>
      <c r="F29" s="193"/>
      <c r="M29" s="89"/>
      <c r="O29" s="48">
        <v>4</v>
      </c>
      <c r="P29" s="223"/>
      <c r="Q29" s="49">
        <v>6000</v>
      </c>
      <c r="R29" s="223"/>
      <c r="S29" s="50">
        <f t="shared" si="13"/>
        <v>25</v>
      </c>
      <c r="T29" s="223"/>
      <c r="U29" s="49">
        <v>6000</v>
      </c>
      <c r="V29" s="223"/>
      <c r="W29" s="50">
        <f t="shared" si="12"/>
        <v>25</v>
      </c>
      <c r="X29" s="223"/>
      <c r="Y29" s="49">
        <v>6000</v>
      </c>
      <c r="Z29" s="223"/>
      <c r="AA29" s="51">
        <f t="shared" si="14"/>
        <v>25</v>
      </c>
    </row>
    <row r="30" spans="1:61" x14ac:dyDescent="0.25">
      <c r="A30" s="52">
        <v>819200</v>
      </c>
      <c r="B30" s="53">
        <v>23</v>
      </c>
      <c r="D30" s="87">
        <v>-1</v>
      </c>
      <c r="E30" s="194" t="s">
        <v>20</v>
      </c>
      <c r="F30" s="193"/>
      <c r="I30" s="198" t="s">
        <v>40</v>
      </c>
      <c r="J30" s="199"/>
      <c r="K30" s="200"/>
      <c r="M30" s="89"/>
      <c r="O30" s="48">
        <v>5</v>
      </c>
      <c r="P30" s="223"/>
      <c r="Q30" s="49">
        <v>10500</v>
      </c>
      <c r="R30" s="223"/>
      <c r="S30" s="50">
        <f t="shared" si="13"/>
        <v>30</v>
      </c>
      <c r="T30" s="223"/>
      <c r="U30" s="49">
        <v>10500</v>
      </c>
      <c r="V30" s="223"/>
      <c r="W30" s="50">
        <f t="shared" si="12"/>
        <v>30</v>
      </c>
      <c r="X30" s="223"/>
      <c r="Y30" s="49">
        <v>10500</v>
      </c>
      <c r="Z30" s="223"/>
      <c r="AA30" s="51">
        <f t="shared" si="14"/>
        <v>31</v>
      </c>
    </row>
    <row r="31" spans="1:61" x14ac:dyDescent="0.25">
      <c r="A31" s="52">
        <v>1228800</v>
      </c>
      <c r="B31" s="53">
        <v>24</v>
      </c>
      <c r="D31" s="87">
        <v>0</v>
      </c>
      <c r="E31" s="194" t="s">
        <v>21</v>
      </c>
      <c r="F31" s="193"/>
      <c r="I31" s="195">
        <f>IF('Tracking Sheet'!$AK$7="","",IF('Tracking Sheet'!$AC$7="","",IF('Tracking Sheet'!$AG$7="","",DATE('Tracking Sheet'!$AK$7,'Tracking Sheet'!$AC$7,'Tracking Sheet'!$AG$7))))</f>
        <v>40917</v>
      </c>
      <c r="J31" s="196"/>
      <c r="K31" s="197"/>
      <c r="M31" s="89"/>
      <c r="O31" s="48">
        <v>6</v>
      </c>
      <c r="P31" s="223"/>
      <c r="Q31" s="49">
        <v>16000</v>
      </c>
      <c r="R31" s="223"/>
      <c r="S31" s="50">
        <f t="shared" si="13"/>
        <v>41</v>
      </c>
      <c r="T31" s="223"/>
      <c r="U31" s="49">
        <v>16000</v>
      </c>
      <c r="V31" s="223"/>
      <c r="W31" s="50">
        <f t="shared" si="12"/>
        <v>41</v>
      </c>
      <c r="X31" s="223"/>
      <c r="Y31" s="49">
        <v>16000</v>
      </c>
      <c r="Z31" s="223"/>
      <c r="AA31" s="51">
        <f t="shared" si="14"/>
        <v>42</v>
      </c>
    </row>
    <row r="32" spans="1:61" x14ac:dyDescent="0.25">
      <c r="A32" s="90">
        <v>1638400</v>
      </c>
      <c r="B32" s="91">
        <v>25</v>
      </c>
      <c r="D32" s="87">
        <v>1</v>
      </c>
      <c r="E32" s="194" t="s">
        <v>18</v>
      </c>
      <c r="F32" s="193"/>
      <c r="O32" s="48">
        <v>7</v>
      </c>
      <c r="P32" s="223"/>
      <c r="Q32" s="49">
        <v>23500</v>
      </c>
      <c r="R32" s="223"/>
      <c r="S32" s="50">
        <f t="shared" si="13"/>
        <v>52</v>
      </c>
      <c r="T32" s="223"/>
      <c r="U32" s="49">
        <v>23500</v>
      </c>
      <c r="V32" s="223"/>
      <c r="W32" s="50">
        <f t="shared" si="12"/>
        <v>52</v>
      </c>
      <c r="X32" s="223"/>
      <c r="Y32" s="49">
        <v>23500</v>
      </c>
      <c r="Z32" s="223"/>
      <c r="AA32" s="51">
        <f t="shared" si="14"/>
        <v>53</v>
      </c>
    </row>
    <row r="33" spans="4:27" x14ac:dyDescent="0.25">
      <c r="D33" s="92">
        <v>2</v>
      </c>
      <c r="E33" s="194" t="s">
        <v>22</v>
      </c>
      <c r="F33" s="193"/>
      <c r="I33" s="198" t="s">
        <v>32</v>
      </c>
      <c r="J33" s="210"/>
      <c r="K33" s="211"/>
      <c r="O33" s="48">
        <v>8</v>
      </c>
      <c r="P33" s="223"/>
      <c r="Q33" s="49">
        <v>33000</v>
      </c>
      <c r="R33" s="223"/>
      <c r="S33" s="50">
        <f t="shared" si="13"/>
        <v>72</v>
      </c>
      <c r="T33" s="223"/>
      <c r="U33" s="49">
        <v>33000</v>
      </c>
      <c r="V33" s="223"/>
      <c r="W33" s="50">
        <f t="shared" si="12"/>
        <v>72</v>
      </c>
      <c r="X33" s="223"/>
      <c r="Y33" s="49">
        <v>33000</v>
      </c>
      <c r="Z33" s="223"/>
      <c r="AA33" s="51">
        <f t="shared" si="14"/>
        <v>72</v>
      </c>
    </row>
    <row r="34" spans="4:27" x14ac:dyDescent="0.25">
      <c r="D34" s="100">
        <v>3</v>
      </c>
      <c r="E34" s="190" t="s">
        <v>23</v>
      </c>
      <c r="F34" s="191"/>
      <c r="I34" s="195">
        <f ca="1">TODAY()</f>
        <v>40918</v>
      </c>
      <c r="J34" s="203"/>
      <c r="K34" s="191"/>
      <c r="O34" s="48">
        <v>9</v>
      </c>
      <c r="P34" s="223"/>
      <c r="Q34" s="49">
        <v>46000</v>
      </c>
      <c r="R34" s="223"/>
      <c r="S34" s="50">
        <f t="shared" si="13"/>
        <v>88</v>
      </c>
      <c r="T34" s="223"/>
      <c r="U34" s="49">
        <v>46000</v>
      </c>
      <c r="V34" s="223"/>
      <c r="W34" s="50">
        <f t="shared" si="12"/>
        <v>88</v>
      </c>
      <c r="X34" s="223"/>
      <c r="Y34" s="49">
        <v>46000</v>
      </c>
      <c r="Z34" s="223"/>
      <c r="AA34" s="51">
        <f t="shared" si="14"/>
        <v>89</v>
      </c>
    </row>
    <row r="35" spans="4:27" x14ac:dyDescent="0.25">
      <c r="O35" s="48">
        <v>10</v>
      </c>
      <c r="P35" s="223"/>
      <c r="Q35" s="49">
        <v>62000</v>
      </c>
      <c r="R35" s="223"/>
      <c r="S35" s="50">
        <f t="shared" si="13"/>
        <v>111</v>
      </c>
      <c r="T35" s="223"/>
      <c r="U35" s="49">
        <v>62000</v>
      </c>
      <c r="V35" s="223"/>
      <c r="W35" s="50">
        <f t="shared" si="12"/>
        <v>111</v>
      </c>
      <c r="X35" s="223"/>
      <c r="Y35" s="49">
        <v>62000</v>
      </c>
      <c r="Z35" s="223"/>
      <c r="AA35" s="51">
        <f t="shared" si="14"/>
        <v>111</v>
      </c>
    </row>
    <row r="36" spans="4:27" x14ac:dyDescent="0.25">
      <c r="O36" s="48">
        <v>11</v>
      </c>
      <c r="P36" s="223"/>
      <c r="Q36" s="49">
        <v>82000</v>
      </c>
      <c r="R36" s="223"/>
      <c r="S36" s="50">
        <f t="shared" si="13"/>
        <v>144</v>
      </c>
      <c r="T36" s="223"/>
      <c r="U36" s="49">
        <v>82000</v>
      </c>
      <c r="V36" s="223"/>
      <c r="W36" s="50">
        <f t="shared" si="12"/>
        <v>144</v>
      </c>
      <c r="X36" s="223"/>
      <c r="Y36" s="49">
        <v>82000</v>
      </c>
      <c r="Z36" s="223"/>
      <c r="AA36" s="51">
        <f t="shared" si="14"/>
        <v>144</v>
      </c>
    </row>
    <row r="37" spans="4:27" x14ac:dyDescent="0.25">
      <c r="O37" s="48">
        <v>12</v>
      </c>
      <c r="P37" s="223"/>
      <c r="Q37" s="49">
        <v>108000</v>
      </c>
      <c r="R37" s="223"/>
      <c r="S37" s="50">
        <f t="shared" si="13"/>
        <v>177</v>
      </c>
      <c r="T37" s="223"/>
      <c r="U37" s="49">
        <v>108000</v>
      </c>
      <c r="V37" s="223"/>
      <c r="W37" s="50">
        <f t="shared" si="12"/>
        <v>177</v>
      </c>
      <c r="X37" s="223"/>
      <c r="Y37" s="49">
        <v>108000</v>
      </c>
      <c r="Z37" s="223"/>
      <c r="AA37" s="51">
        <f t="shared" si="14"/>
        <v>178</v>
      </c>
    </row>
    <row r="38" spans="4:27" x14ac:dyDescent="0.25">
      <c r="O38" s="48">
        <v>13</v>
      </c>
      <c r="P38" s="223"/>
      <c r="Q38" s="49">
        <v>140000</v>
      </c>
      <c r="R38" s="223"/>
      <c r="S38" s="50">
        <f t="shared" si="13"/>
        <v>250</v>
      </c>
      <c r="T38" s="223"/>
      <c r="U38" s="49">
        <v>140000</v>
      </c>
      <c r="V38" s="223"/>
      <c r="W38" s="50">
        <f t="shared" si="12"/>
        <v>250</v>
      </c>
      <c r="X38" s="223"/>
      <c r="Y38" s="49">
        <v>140000</v>
      </c>
      <c r="Z38" s="223"/>
      <c r="AA38" s="51">
        <f t="shared" si="14"/>
        <v>250</v>
      </c>
    </row>
    <row r="39" spans="4:27" x14ac:dyDescent="0.25">
      <c r="O39" s="48">
        <v>14</v>
      </c>
      <c r="P39" s="223"/>
      <c r="Q39" s="49">
        <v>185000</v>
      </c>
      <c r="R39" s="223"/>
      <c r="S39" s="50">
        <f t="shared" si="13"/>
        <v>305</v>
      </c>
      <c r="T39" s="223"/>
      <c r="U39" s="49">
        <v>185000</v>
      </c>
      <c r="V39" s="223"/>
      <c r="W39" s="50">
        <f t="shared" si="12"/>
        <v>305</v>
      </c>
      <c r="X39" s="223"/>
      <c r="Y39" s="49">
        <v>185000</v>
      </c>
      <c r="Z39" s="223"/>
      <c r="AA39" s="51">
        <f t="shared" si="14"/>
        <v>306</v>
      </c>
    </row>
    <row r="40" spans="4:27" x14ac:dyDescent="0.25">
      <c r="O40" s="48">
        <v>15</v>
      </c>
      <c r="P40" s="223"/>
      <c r="Q40" s="49">
        <v>240000</v>
      </c>
      <c r="R40" s="223"/>
      <c r="S40" s="50">
        <f t="shared" si="13"/>
        <v>416</v>
      </c>
      <c r="T40" s="223"/>
      <c r="U40" s="49">
        <v>240000</v>
      </c>
      <c r="V40" s="223"/>
      <c r="W40" s="50">
        <f t="shared" si="12"/>
        <v>416</v>
      </c>
      <c r="X40" s="223"/>
      <c r="Y40" s="49">
        <v>240000</v>
      </c>
      <c r="Z40" s="223"/>
      <c r="AA40" s="51">
        <f t="shared" si="14"/>
        <v>417</v>
      </c>
    </row>
    <row r="41" spans="4:27" x14ac:dyDescent="0.25">
      <c r="O41" s="48">
        <v>16</v>
      </c>
      <c r="P41" s="223"/>
      <c r="Q41" s="49">
        <v>315000</v>
      </c>
      <c r="R41" s="223"/>
      <c r="S41" s="50">
        <f t="shared" si="13"/>
        <v>527</v>
      </c>
      <c r="T41" s="223"/>
      <c r="U41" s="49">
        <v>315000</v>
      </c>
      <c r="V41" s="223"/>
      <c r="W41" s="50">
        <f t="shared" si="12"/>
        <v>527</v>
      </c>
      <c r="X41" s="223"/>
      <c r="Y41" s="49">
        <v>315000</v>
      </c>
      <c r="Z41" s="223"/>
      <c r="AA41" s="51">
        <f t="shared" si="14"/>
        <v>528</v>
      </c>
    </row>
    <row r="42" spans="4:27" x14ac:dyDescent="0.25">
      <c r="O42" s="48">
        <v>17</v>
      </c>
      <c r="P42" s="223"/>
      <c r="Q42" s="49">
        <v>410000</v>
      </c>
      <c r="R42" s="223"/>
      <c r="S42" s="50">
        <f t="shared" si="13"/>
        <v>666</v>
      </c>
      <c r="T42" s="223"/>
      <c r="U42" s="49">
        <v>410000</v>
      </c>
      <c r="V42" s="223"/>
      <c r="W42" s="50">
        <f t="shared" si="12"/>
        <v>666</v>
      </c>
      <c r="X42" s="223"/>
      <c r="Y42" s="49">
        <v>410000</v>
      </c>
      <c r="Z42" s="223"/>
      <c r="AA42" s="51">
        <f t="shared" si="14"/>
        <v>667</v>
      </c>
    </row>
    <row r="43" spans="4:27" x14ac:dyDescent="0.25">
      <c r="O43" s="48">
        <v>18</v>
      </c>
      <c r="P43" s="223"/>
      <c r="Q43" s="49">
        <v>530000</v>
      </c>
      <c r="R43" s="223"/>
      <c r="S43" s="50">
        <f t="shared" si="13"/>
        <v>861</v>
      </c>
      <c r="T43" s="223"/>
      <c r="U43" s="49">
        <v>530000</v>
      </c>
      <c r="V43" s="223"/>
      <c r="W43" s="50">
        <f t="shared" si="12"/>
        <v>861</v>
      </c>
      <c r="X43" s="223"/>
      <c r="Y43" s="49">
        <v>530000</v>
      </c>
      <c r="Z43" s="223"/>
      <c r="AA43" s="51">
        <f t="shared" si="14"/>
        <v>861</v>
      </c>
    </row>
    <row r="44" spans="4:27" x14ac:dyDescent="0.25">
      <c r="O44" s="48">
        <v>19</v>
      </c>
      <c r="P44" s="223"/>
      <c r="Q44" s="49">
        <v>685000</v>
      </c>
      <c r="R44" s="223"/>
      <c r="S44" s="50">
        <f t="shared" si="13"/>
        <v>1083</v>
      </c>
      <c r="T44" s="223"/>
      <c r="U44" s="49">
        <v>685000</v>
      </c>
      <c r="V44" s="223"/>
      <c r="W44" s="50">
        <f t="shared" si="12"/>
        <v>1083</v>
      </c>
      <c r="X44" s="223"/>
      <c r="Y44" s="49">
        <v>685000</v>
      </c>
      <c r="Z44" s="223"/>
      <c r="AA44" s="51">
        <f t="shared" si="14"/>
        <v>1083</v>
      </c>
    </row>
    <row r="45" spans="4:27" x14ac:dyDescent="0.25">
      <c r="O45" s="77">
        <v>20</v>
      </c>
      <c r="P45" s="224"/>
      <c r="Q45" s="78">
        <v>880000</v>
      </c>
      <c r="R45" s="224"/>
      <c r="S45" s="79"/>
      <c r="T45" s="224"/>
      <c r="U45" s="78">
        <v>880000</v>
      </c>
      <c r="V45" s="224"/>
      <c r="W45" s="79"/>
      <c r="X45" s="224"/>
      <c r="Y45" s="78">
        <v>880000</v>
      </c>
      <c r="Z45" s="224"/>
      <c r="AA45" s="80"/>
    </row>
  </sheetData>
  <sheetProtection sheet="1" objects="1" scenarios="1" selectLockedCells="1" selectUnlockedCells="1"/>
  <mergeCells count="64">
    <mergeCell ref="I33:K33"/>
    <mergeCell ref="I34:K34"/>
    <mergeCell ref="O1:AA1"/>
    <mergeCell ref="P2:P22"/>
    <mergeCell ref="R2:R22"/>
    <mergeCell ref="T2:T22"/>
    <mergeCell ref="V2:V22"/>
    <mergeCell ref="X2:X22"/>
    <mergeCell ref="Z2:Z22"/>
    <mergeCell ref="O24:AA24"/>
    <mergeCell ref="P25:P45"/>
    <mergeCell ref="R25:R45"/>
    <mergeCell ref="T25:T45"/>
    <mergeCell ref="V25:V45"/>
    <mergeCell ref="X25:X45"/>
    <mergeCell ref="Z25:Z45"/>
    <mergeCell ref="I6:J6"/>
    <mergeCell ref="I7:J7"/>
    <mergeCell ref="I8:J8"/>
    <mergeCell ref="I9:J9"/>
    <mergeCell ref="I10:J10"/>
    <mergeCell ref="A1:B1"/>
    <mergeCell ref="D1:G1"/>
    <mergeCell ref="D27:F27"/>
    <mergeCell ref="I27:K27"/>
    <mergeCell ref="I14:J14"/>
    <mergeCell ref="I13:J13"/>
    <mergeCell ref="I12:J12"/>
    <mergeCell ref="I11:J11"/>
    <mergeCell ref="I17:J17"/>
    <mergeCell ref="I16:J16"/>
    <mergeCell ref="I15:J15"/>
    <mergeCell ref="I1:K1"/>
    <mergeCell ref="I2:J2"/>
    <mergeCell ref="I3:J3"/>
    <mergeCell ref="I4:J4"/>
    <mergeCell ref="I5:J5"/>
    <mergeCell ref="I31:K31"/>
    <mergeCell ref="I30:K30"/>
    <mergeCell ref="I19:J19"/>
    <mergeCell ref="I18:J18"/>
    <mergeCell ref="I24:J24"/>
    <mergeCell ref="I23:J23"/>
    <mergeCell ref="I22:J22"/>
    <mergeCell ref="I21:J21"/>
    <mergeCell ref="I28:K28"/>
    <mergeCell ref="I25:J25"/>
    <mergeCell ref="I20:J20"/>
    <mergeCell ref="E34:F34"/>
    <mergeCell ref="E28:F28"/>
    <mergeCell ref="E29:F29"/>
    <mergeCell ref="E30:F30"/>
    <mergeCell ref="E31:F31"/>
    <mergeCell ref="E32:F32"/>
    <mergeCell ref="E33:F33"/>
    <mergeCell ref="AW2:AY2"/>
    <mergeCell ref="BA2:BC2"/>
    <mergeCell ref="BE2:BG2"/>
    <mergeCell ref="BI2:BI3"/>
    <mergeCell ref="AC2:AE2"/>
    <mergeCell ref="AG2:AI2"/>
    <mergeCell ref="AK2:AM2"/>
    <mergeCell ref="AO2:AQ2"/>
    <mergeCell ref="AS2:AU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A9" sqref="A9"/>
    </sheetView>
  </sheetViews>
  <sheetFormatPr defaultRowHeight="15" x14ac:dyDescent="0.25"/>
  <cols>
    <col min="1" max="1" width="128" customWidth="1"/>
  </cols>
  <sheetData>
    <row r="1" spans="1:1" ht="210" customHeight="1" x14ac:dyDescent="0.25">
      <c r="A1" s="22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Tracking Sheet</vt:lpstr>
      <vt:lpstr>Tables</vt:lpstr>
      <vt:lpstr>Instructions</vt:lpstr>
      <vt:lpstr>'Tracking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Patterson</dc:creator>
  <cp:lastModifiedBy>Mike Patterson</cp:lastModifiedBy>
  <cp:lastPrinted>2011-07-25T13:28:12Z</cp:lastPrinted>
  <dcterms:created xsi:type="dcterms:W3CDTF">2011-01-07T15:14:04Z</dcterms:created>
  <dcterms:modified xsi:type="dcterms:W3CDTF">2012-01-10T12:18:36Z</dcterms:modified>
</cp:coreProperties>
</file>